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360" windowWidth="16530" windowHeight="8670" tabRatio="601"/>
  </bookViews>
  <sheets>
    <sheet name="Лист1" sheetId="1" r:id="rId1"/>
    <sheet name="Лист3" sheetId="3" r:id="rId2"/>
  </sheets>
  <definedNames>
    <definedName name="_xlnm.Print_Titles" localSheetId="0">Лист1!$A:$D,Лист1!$6:$9</definedName>
    <definedName name="_xlnm.Print_Area" localSheetId="0">Лист1!$A$1:$AD$131</definedName>
  </definedNames>
  <calcPr calcId="124519"/>
</workbook>
</file>

<file path=xl/calcChain.xml><?xml version="1.0" encoding="utf-8"?>
<calcChain xmlns="http://schemas.openxmlformats.org/spreadsheetml/2006/main">
  <c r="Y67" i="1"/>
  <c r="T77"/>
  <c r="V67"/>
  <c r="U67"/>
  <c r="R67"/>
  <c r="Q67"/>
  <c r="P67"/>
  <c r="G67"/>
  <c r="H67"/>
  <c r="I67"/>
  <c r="F67"/>
  <c r="Y65"/>
  <c r="J65"/>
  <c r="AD65" s="1"/>
  <c r="E67" l="1"/>
  <c r="O21"/>
  <c r="O22"/>
  <c r="Y62" l="1"/>
  <c r="Y63"/>
  <c r="Y64"/>
  <c r="Z43"/>
  <c r="U43"/>
  <c r="O59"/>
  <c r="O60"/>
  <c r="O44"/>
  <c r="O45"/>
  <c r="O47"/>
  <c r="Y24"/>
  <c r="T24"/>
  <c r="O24"/>
  <c r="J24"/>
  <c r="E24"/>
  <c r="P25"/>
  <c r="O16"/>
  <c r="AD24" l="1"/>
  <c r="N70"/>
  <c r="K100"/>
  <c r="L84"/>
  <c r="K84"/>
  <c r="F129"/>
  <c r="G129"/>
  <c r="H129"/>
  <c r="I129"/>
  <c r="L129"/>
  <c r="M129"/>
  <c r="N129"/>
  <c r="P129"/>
  <c r="Q129"/>
  <c r="R129"/>
  <c r="S129"/>
  <c r="U129"/>
  <c r="V129"/>
  <c r="W129"/>
  <c r="X129"/>
  <c r="Z129"/>
  <c r="AA129"/>
  <c r="AB129"/>
  <c r="AC129"/>
  <c r="F128"/>
  <c r="G128"/>
  <c r="H128"/>
  <c r="I128"/>
  <c r="K128"/>
  <c r="L128"/>
  <c r="M128"/>
  <c r="N128"/>
  <c r="P128"/>
  <c r="Q128"/>
  <c r="R128"/>
  <c r="S128"/>
  <c r="U128"/>
  <c r="V128"/>
  <c r="W128"/>
  <c r="X128"/>
  <c r="Z128"/>
  <c r="AA128"/>
  <c r="AB128"/>
  <c r="AC128"/>
  <c r="J58" l="1"/>
  <c r="J59"/>
  <c r="J60"/>
  <c r="J61"/>
  <c r="J62"/>
  <c r="J63"/>
  <c r="J64"/>
  <c r="K67"/>
  <c r="M67"/>
  <c r="L67"/>
  <c r="K140"/>
  <c r="J53"/>
  <c r="AD53" s="1"/>
  <c r="L52"/>
  <c r="K52"/>
  <c r="K17"/>
  <c r="J17" s="1"/>
  <c r="K13"/>
  <c r="H124"/>
  <c r="I124"/>
  <c r="F124"/>
  <c r="AD94"/>
  <c r="AD99"/>
  <c r="AD119"/>
  <c r="K38" l="1"/>
  <c r="K129" s="1"/>
  <c r="L25" l="1"/>
  <c r="M25"/>
  <c r="N25"/>
  <c r="K141"/>
  <c r="L141"/>
  <c r="M141"/>
  <c r="L140"/>
  <c r="M140"/>
  <c r="N140"/>
  <c r="O50"/>
  <c r="K122"/>
  <c r="K117"/>
  <c r="K115"/>
  <c r="K106"/>
  <c r="K101"/>
  <c r="K92"/>
  <c r="K83"/>
  <c r="K76"/>
  <c r="K75"/>
  <c r="K72"/>
  <c r="J72" s="1"/>
  <c r="K71"/>
  <c r="K85" s="1"/>
  <c r="K23"/>
  <c r="K19"/>
  <c r="J16"/>
  <c r="AD16" s="1"/>
  <c r="K15"/>
  <c r="K25" s="1"/>
  <c r="K124" l="1"/>
  <c r="X143"/>
  <c r="X141"/>
  <c r="J13"/>
  <c r="S55"/>
  <c r="U55"/>
  <c r="V55"/>
  <c r="W55"/>
  <c r="X55"/>
  <c r="Z55"/>
  <c r="AA55"/>
  <c r="AB55"/>
  <c r="AC55"/>
  <c r="J54" l="1"/>
  <c r="AD54" s="1"/>
  <c r="J52"/>
  <c r="AD52" s="1"/>
  <c r="J50" l="1"/>
  <c r="J140" s="1"/>
  <c r="J15"/>
  <c r="J84" l="1"/>
  <c r="J83"/>
  <c r="AD83" s="1"/>
  <c r="F85"/>
  <c r="G85"/>
  <c r="H85"/>
  <c r="I85"/>
  <c r="L85"/>
  <c r="M85"/>
  <c r="N85"/>
  <c r="P85"/>
  <c r="Q85"/>
  <c r="R85"/>
  <c r="S85"/>
  <c r="U85"/>
  <c r="V85"/>
  <c r="W85"/>
  <c r="X85"/>
  <c r="Z85"/>
  <c r="AA85"/>
  <c r="AB85"/>
  <c r="AC85"/>
  <c r="J51"/>
  <c r="E50"/>
  <c r="AD50" s="1"/>
  <c r="T22" l="1"/>
  <c r="X144" l="1"/>
  <c r="T19" l="1"/>
  <c r="Y98"/>
  <c r="Y22"/>
  <c r="AD84" l="1"/>
  <c r="J80"/>
  <c r="AD80" s="1"/>
  <c r="J22"/>
  <c r="AC67" l="1"/>
  <c r="AB67"/>
  <c r="AA67"/>
  <c r="Z67"/>
  <c r="X67"/>
  <c r="W67"/>
  <c r="S67"/>
  <c r="O64"/>
  <c r="AD66"/>
  <c r="F64"/>
  <c r="O67" l="1"/>
  <c r="T67"/>
  <c r="F17"/>
  <c r="F47"/>
  <c r="AD22" l="1"/>
  <c r="G98" l="1"/>
  <c r="G124" s="1"/>
  <c r="E124" s="1"/>
  <c r="H25" l="1"/>
  <c r="E59" l="1"/>
  <c r="J39" l="1"/>
  <c r="AD39" l="1"/>
  <c r="J128"/>
  <c r="E48"/>
  <c r="AD48" s="1"/>
  <c r="E47"/>
  <c r="AD47" s="1"/>
  <c r="E36" l="1"/>
  <c r="AD36" s="1"/>
  <c r="F125" l="1"/>
  <c r="E49"/>
  <c r="E128" s="1"/>
  <c r="AC124" l="1"/>
  <c r="AB124"/>
  <c r="AA124"/>
  <c r="Z124"/>
  <c r="X124"/>
  <c r="W124"/>
  <c r="V124"/>
  <c r="U124"/>
  <c r="S124"/>
  <c r="R124"/>
  <c r="Q124"/>
  <c r="P124"/>
  <c r="N124"/>
  <c r="M124"/>
  <c r="L124"/>
  <c r="E51"/>
  <c r="AD51" s="1"/>
  <c r="G125" l="1"/>
  <c r="H125"/>
  <c r="I125"/>
  <c r="J125"/>
  <c r="K125"/>
  <c r="L125"/>
  <c r="M125"/>
  <c r="N125"/>
  <c r="O125"/>
  <c r="P125"/>
  <c r="Q125"/>
  <c r="R125"/>
  <c r="S125"/>
  <c r="T125"/>
  <c r="U125"/>
  <c r="V125"/>
  <c r="W125"/>
  <c r="X125"/>
  <c r="Y125"/>
  <c r="Z125"/>
  <c r="AA125"/>
  <c r="AB125"/>
  <c r="AC125"/>
  <c r="F130"/>
  <c r="G130"/>
  <c r="H130"/>
  <c r="I130"/>
  <c r="J130"/>
  <c r="K130"/>
  <c r="L130"/>
  <c r="M130"/>
  <c r="N130"/>
  <c r="O130"/>
  <c r="P130"/>
  <c r="Q130"/>
  <c r="R130"/>
  <c r="S130"/>
  <c r="T130"/>
  <c r="U130"/>
  <c r="V130"/>
  <c r="W130"/>
  <c r="X130"/>
  <c r="Y130"/>
  <c r="Z130"/>
  <c r="AA130"/>
  <c r="AB130"/>
  <c r="AC130"/>
  <c r="E123"/>
  <c r="AD123" s="1"/>
  <c r="E91"/>
  <c r="AD91" l="1"/>
  <c r="AD125" s="1"/>
  <c r="E130"/>
  <c r="AD130" s="1"/>
  <c r="E95"/>
  <c r="J71" l="1"/>
  <c r="Y77" l="1"/>
  <c r="O77"/>
  <c r="J77"/>
  <c r="Y59" l="1"/>
  <c r="T59"/>
  <c r="E118"/>
  <c r="AD118" s="1"/>
  <c r="AD59" l="1"/>
  <c r="AD35"/>
  <c r="E109" l="1"/>
  <c r="E17"/>
  <c r="AD17" s="1"/>
  <c r="E77" l="1"/>
  <c r="AD77" s="1"/>
  <c r="J19"/>
  <c r="O19"/>
  <c r="E19"/>
  <c r="AD19" l="1"/>
  <c r="O18"/>
  <c r="J18"/>
  <c r="E18"/>
  <c r="Y13"/>
  <c r="Y15"/>
  <c r="T13"/>
  <c r="T15"/>
  <c r="O13"/>
  <c r="O15"/>
  <c r="E13"/>
  <c r="E15"/>
  <c r="AD13" l="1"/>
  <c r="AD15"/>
  <c r="Y117"/>
  <c r="T117"/>
  <c r="O117"/>
  <c r="J117"/>
  <c r="E117"/>
  <c r="F25"/>
  <c r="E101"/>
  <c r="E122"/>
  <c r="E120"/>
  <c r="E115"/>
  <c r="J27"/>
  <c r="J20"/>
  <c r="O20"/>
  <c r="T20"/>
  <c r="Y20"/>
  <c r="Y122"/>
  <c r="Y121"/>
  <c r="Y120"/>
  <c r="Y116"/>
  <c r="Y115"/>
  <c r="Y114"/>
  <c r="Y113"/>
  <c r="Y112"/>
  <c r="Y111"/>
  <c r="Y110"/>
  <c r="Y109"/>
  <c r="Y108"/>
  <c r="Y107"/>
  <c r="Y106"/>
  <c r="Y105"/>
  <c r="Y104"/>
  <c r="Y103"/>
  <c r="Y102"/>
  <c r="Y101"/>
  <c r="Y100"/>
  <c r="Y97"/>
  <c r="Y96"/>
  <c r="Y95"/>
  <c r="Y93"/>
  <c r="Y92"/>
  <c r="Y90"/>
  <c r="Y89"/>
  <c r="Y88"/>
  <c r="T122"/>
  <c r="T121"/>
  <c r="T120"/>
  <c r="T116"/>
  <c r="T115"/>
  <c r="T114"/>
  <c r="T113"/>
  <c r="T112"/>
  <c r="T111"/>
  <c r="T110"/>
  <c r="T109"/>
  <c r="T108"/>
  <c r="T107"/>
  <c r="T106"/>
  <c r="T105"/>
  <c r="T104"/>
  <c r="T103"/>
  <c r="T102"/>
  <c r="T101"/>
  <c r="T100"/>
  <c r="T98"/>
  <c r="T97"/>
  <c r="T96"/>
  <c r="T95"/>
  <c r="T93"/>
  <c r="T92"/>
  <c r="T90"/>
  <c r="T89"/>
  <c r="T88"/>
  <c r="O122"/>
  <c r="O121"/>
  <c r="O120"/>
  <c r="O116"/>
  <c r="O115"/>
  <c r="O114"/>
  <c r="O113"/>
  <c r="O112"/>
  <c r="O111"/>
  <c r="O110"/>
  <c r="O109"/>
  <c r="O108"/>
  <c r="O107"/>
  <c r="O106"/>
  <c r="O105"/>
  <c r="O104"/>
  <c r="O103"/>
  <c r="O102"/>
  <c r="O101"/>
  <c r="O100"/>
  <c r="O97"/>
  <c r="O96"/>
  <c r="O95"/>
  <c r="O93"/>
  <c r="O92"/>
  <c r="O90"/>
  <c r="O89"/>
  <c r="O88"/>
  <c r="J122"/>
  <c r="J121"/>
  <c r="J120"/>
  <c r="J116"/>
  <c r="J115"/>
  <c r="J114"/>
  <c r="J113"/>
  <c r="J112"/>
  <c r="J111"/>
  <c r="J110"/>
  <c r="J109"/>
  <c r="AD109" s="1"/>
  <c r="J108"/>
  <c r="J107"/>
  <c r="J106"/>
  <c r="J105"/>
  <c r="J104"/>
  <c r="J103"/>
  <c r="J102"/>
  <c r="J101"/>
  <c r="J100"/>
  <c r="J97"/>
  <c r="J96"/>
  <c r="J95"/>
  <c r="AD95" s="1"/>
  <c r="J93"/>
  <c r="J92"/>
  <c r="J90"/>
  <c r="J89"/>
  <c r="J88"/>
  <c r="E121"/>
  <c r="AD121" s="1"/>
  <c r="E116"/>
  <c r="AD116" s="1"/>
  <c r="E113"/>
  <c r="AD113" s="1"/>
  <c r="E112"/>
  <c r="AD112" s="1"/>
  <c r="E111"/>
  <c r="AD111" s="1"/>
  <c r="E110"/>
  <c r="AD110" s="1"/>
  <c r="E108"/>
  <c r="AD108" s="1"/>
  <c r="E107"/>
  <c r="AD107" s="1"/>
  <c r="E106"/>
  <c r="AD106" s="1"/>
  <c r="E105"/>
  <c r="AD105" s="1"/>
  <c r="E104"/>
  <c r="AD104" s="1"/>
  <c r="E103"/>
  <c r="AD103" s="1"/>
  <c r="E102"/>
  <c r="AD102" s="1"/>
  <c r="E100"/>
  <c r="AD100" s="1"/>
  <c r="E98"/>
  <c r="AD98" s="1"/>
  <c r="E97"/>
  <c r="AD97" s="1"/>
  <c r="E96"/>
  <c r="AD96" s="1"/>
  <c r="E93"/>
  <c r="AD93" s="1"/>
  <c r="E92"/>
  <c r="AD92" s="1"/>
  <c r="E90"/>
  <c r="AD90" s="1"/>
  <c r="E89"/>
  <c r="AD89" s="1"/>
  <c r="Y82"/>
  <c r="Y81"/>
  <c r="Y79"/>
  <c r="Y78"/>
  <c r="Y76"/>
  <c r="Y75"/>
  <c r="Y73"/>
  <c r="Y72"/>
  <c r="Y71"/>
  <c r="Y70"/>
  <c r="Y69"/>
  <c r="T82"/>
  <c r="T81"/>
  <c r="T79"/>
  <c r="T78"/>
  <c r="T76"/>
  <c r="T75"/>
  <c r="T73"/>
  <c r="T72"/>
  <c r="T71"/>
  <c r="T70"/>
  <c r="T69"/>
  <c r="O82"/>
  <c r="O81"/>
  <c r="O79"/>
  <c r="O78"/>
  <c r="O76"/>
  <c r="O75"/>
  <c r="O73"/>
  <c r="O72"/>
  <c r="O71"/>
  <c r="O70"/>
  <c r="J82"/>
  <c r="J81"/>
  <c r="J79"/>
  <c r="J78"/>
  <c r="J76"/>
  <c r="J75"/>
  <c r="J73"/>
  <c r="J70"/>
  <c r="E82"/>
  <c r="E81"/>
  <c r="E79"/>
  <c r="E78"/>
  <c r="E76"/>
  <c r="E75"/>
  <c r="E73"/>
  <c r="E72"/>
  <c r="E71"/>
  <c r="E70"/>
  <c r="E69"/>
  <c r="Y61"/>
  <c r="Y60"/>
  <c r="Y58"/>
  <c r="Y57"/>
  <c r="T63"/>
  <c r="T62"/>
  <c r="T61"/>
  <c r="T60"/>
  <c r="T58"/>
  <c r="T57"/>
  <c r="O63"/>
  <c r="O62"/>
  <c r="O61"/>
  <c r="O58"/>
  <c r="O57"/>
  <c r="J57"/>
  <c r="J67" s="1"/>
  <c r="E64"/>
  <c r="E63"/>
  <c r="E62"/>
  <c r="E61"/>
  <c r="E60"/>
  <c r="E58"/>
  <c r="E57"/>
  <c r="Y49"/>
  <c r="Y128" s="1"/>
  <c r="Y46"/>
  <c r="Y45"/>
  <c r="Y44"/>
  <c r="Y43"/>
  <c r="Y42"/>
  <c r="Y40"/>
  <c r="Y38"/>
  <c r="Y129" s="1"/>
  <c r="Y37"/>
  <c r="Y34"/>
  <c r="Y33"/>
  <c r="T49"/>
  <c r="T128" s="1"/>
  <c r="T46"/>
  <c r="R46" s="1"/>
  <c r="T44"/>
  <c r="T43"/>
  <c r="T42"/>
  <c r="T40"/>
  <c r="T38"/>
  <c r="T129" s="1"/>
  <c r="T37"/>
  <c r="T34"/>
  <c r="T33"/>
  <c r="O49"/>
  <c r="O128" s="1"/>
  <c r="O43"/>
  <c r="O42"/>
  <c r="O40"/>
  <c r="O38"/>
  <c r="O129" s="1"/>
  <c r="O37"/>
  <c r="O34"/>
  <c r="O33"/>
  <c r="J45"/>
  <c r="J44"/>
  <c r="J43"/>
  <c r="J42"/>
  <c r="J38"/>
  <c r="J37"/>
  <c r="J34"/>
  <c r="J33"/>
  <c r="E34"/>
  <c r="E37"/>
  <c r="E38"/>
  <c r="E129" s="1"/>
  <c r="E40"/>
  <c r="E42"/>
  <c r="E43"/>
  <c r="E44"/>
  <c r="E45"/>
  <c r="E33"/>
  <c r="E27"/>
  <c r="Y30"/>
  <c r="Y29"/>
  <c r="Y28"/>
  <c r="Y27"/>
  <c r="T30"/>
  <c r="T29"/>
  <c r="T28"/>
  <c r="T27"/>
  <c r="O30"/>
  <c r="O29"/>
  <c r="O28"/>
  <c r="O27"/>
  <c r="J30"/>
  <c r="J28"/>
  <c r="E28"/>
  <c r="E30"/>
  <c r="Y23"/>
  <c r="Y21"/>
  <c r="Y18"/>
  <c r="Y14"/>
  <c r="T23"/>
  <c r="T21"/>
  <c r="T18"/>
  <c r="T14"/>
  <c r="O23"/>
  <c r="O14"/>
  <c r="J23"/>
  <c r="J21"/>
  <c r="J14"/>
  <c r="E14"/>
  <c r="E21"/>
  <c r="E23"/>
  <c r="F31"/>
  <c r="G31"/>
  <c r="H31"/>
  <c r="I31"/>
  <c r="K31"/>
  <c r="L31"/>
  <c r="M31"/>
  <c r="N31"/>
  <c r="P31"/>
  <c r="Q31"/>
  <c r="R31"/>
  <c r="S31"/>
  <c r="U31"/>
  <c r="V31"/>
  <c r="W31"/>
  <c r="X31"/>
  <c r="Z31"/>
  <c r="AA31"/>
  <c r="AB31"/>
  <c r="AC31"/>
  <c r="Q25"/>
  <c r="Z25"/>
  <c r="U25"/>
  <c r="AA25"/>
  <c r="X25"/>
  <c r="AC25"/>
  <c r="E20"/>
  <c r="I25"/>
  <c r="V25"/>
  <c r="S25"/>
  <c r="R25"/>
  <c r="AB25"/>
  <c r="W25"/>
  <c r="G25"/>
  <c r="E114"/>
  <c r="AD114" s="1"/>
  <c r="E88"/>
  <c r="AD88" s="1"/>
  <c r="J141" l="1"/>
  <c r="J129"/>
  <c r="AD70"/>
  <c r="AD117"/>
  <c r="J25"/>
  <c r="E85"/>
  <c r="AD71"/>
  <c r="AD120"/>
  <c r="AD101"/>
  <c r="AD122"/>
  <c r="E125"/>
  <c r="AD23"/>
  <c r="J85"/>
  <c r="O85"/>
  <c r="T85"/>
  <c r="T126" s="1"/>
  <c r="AD75"/>
  <c r="AD115"/>
  <c r="Q46"/>
  <c r="R55"/>
  <c r="T55"/>
  <c r="Y55"/>
  <c r="Y85"/>
  <c r="AD49"/>
  <c r="AD128" s="1"/>
  <c r="AD38"/>
  <c r="AD129" s="1"/>
  <c r="AD37"/>
  <c r="AD42"/>
  <c r="AD30"/>
  <c r="AD18"/>
  <c r="AD28"/>
  <c r="AD73"/>
  <c r="AD29"/>
  <c r="AD33"/>
  <c r="Y31"/>
  <c r="AD27"/>
  <c r="AD61"/>
  <c r="AD79"/>
  <c r="AD21"/>
  <c r="AD43"/>
  <c r="AD57"/>
  <c r="AD62"/>
  <c r="AD81"/>
  <c r="AD44"/>
  <c r="AD64"/>
  <c r="AD58"/>
  <c r="AD63"/>
  <c r="AD76"/>
  <c r="AD20"/>
  <c r="AD69"/>
  <c r="AD34"/>
  <c r="AD40"/>
  <c r="AD45"/>
  <c r="AD60"/>
  <c r="AD72"/>
  <c r="AD78"/>
  <c r="AD82"/>
  <c r="T124"/>
  <c r="O124"/>
  <c r="J124"/>
  <c r="Y25"/>
  <c r="T25"/>
  <c r="E25"/>
  <c r="T31"/>
  <c r="O25"/>
  <c r="AD14"/>
  <c r="Y124"/>
  <c r="J31"/>
  <c r="E31"/>
  <c r="O31"/>
  <c r="AD85" l="1"/>
  <c r="AD124"/>
  <c r="AD25"/>
  <c r="P46"/>
  <c r="Q55"/>
  <c r="AD67"/>
  <c r="AD31"/>
  <c r="P55" l="1"/>
  <c r="O46"/>
  <c r="N46"/>
  <c r="O55"/>
  <c r="N55" l="1"/>
  <c r="M46"/>
  <c r="N67"/>
  <c r="M55" l="1"/>
  <c r="L46"/>
  <c r="L55" l="1"/>
  <c r="K46"/>
  <c r="K55" s="1"/>
  <c r="K126" s="1"/>
  <c r="K131" l="1"/>
  <c r="K127"/>
  <c r="K137"/>
  <c r="L126"/>
  <c r="J46"/>
  <c r="J55" s="1"/>
  <c r="J126" s="1"/>
  <c r="L137" l="1"/>
  <c r="L127"/>
  <c r="L131"/>
  <c r="J131"/>
  <c r="J127"/>
  <c r="J137"/>
  <c r="I46"/>
  <c r="H46" s="1"/>
  <c r="I47"/>
  <c r="AC126"/>
  <c r="AC131" l="1"/>
  <c r="AC127"/>
  <c r="G46"/>
  <c r="H55"/>
  <c r="H126" s="1"/>
  <c r="AA126"/>
  <c r="AB126"/>
  <c r="AB127" l="1"/>
  <c r="AB131"/>
  <c r="AA131"/>
  <c r="AA127"/>
  <c r="H127"/>
  <c r="H131"/>
  <c r="F46"/>
  <c r="G55"/>
  <c r="G126" s="1"/>
  <c r="Z126"/>
  <c r="Z127" l="1"/>
  <c r="Z131"/>
  <c r="G131"/>
  <c r="G127"/>
  <c r="E46"/>
  <c r="F55"/>
  <c r="X126"/>
  <c r="Y126"/>
  <c r="Y131" l="1"/>
  <c r="Y127"/>
  <c r="X127"/>
  <c r="X131"/>
  <c r="AD46"/>
  <c r="E55"/>
  <c r="E126" s="1"/>
  <c r="F126"/>
  <c r="W126"/>
  <c r="F127" l="1"/>
  <c r="F131"/>
  <c r="W131"/>
  <c r="W127"/>
  <c r="E127"/>
  <c r="E131"/>
  <c r="AD126"/>
  <c r="AD55"/>
  <c r="V126"/>
  <c r="V127" l="1"/>
  <c r="V131"/>
  <c r="AD131"/>
  <c r="AD127"/>
  <c r="U126"/>
  <c r="U131" l="1"/>
  <c r="U127"/>
  <c r="S126"/>
  <c r="T127" l="1"/>
  <c r="T131"/>
  <c r="S131"/>
  <c r="S127"/>
  <c r="R126"/>
  <c r="R127" l="1"/>
  <c r="R131"/>
  <c r="Q126"/>
  <c r="X137" s="1"/>
  <c r="Q131" l="1"/>
  <c r="Q127"/>
  <c r="X142"/>
  <c r="P126"/>
  <c r="X136" s="1"/>
  <c r="J143" l="1"/>
  <c r="P127"/>
  <c r="P131"/>
  <c r="O126"/>
  <c r="N126"/>
  <c r="O131" l="1"/>
  <c r="O127"/>
  <c r="N131"/>
  <c r="N127"/>
  <c r="M126"/>
  <c r="X138" s="1"/>
  <c r="M137" l="1"/>
  <c r="M127"/>
  <c r="M131"/>
  <c r="X140" l="1"/>
  <c r="I55"/>
  <c r="I126" s="1"/>
  <c r="I131" l="1"/>
  <c r="I127"/>
  <c r="X139"/>
</calcChain>
</file>

<file path=xl/sharedStrings.xml><?xml version="1.0" encoding="utf-8"?>
<sst xmlns="http://schemas.openxmlformats.org/spreadsheetml/2006/main" count="332" uniqueCount="274">
  <si>
    <t>Сроки реализации</t>
  </si>
  <si>
    <t>Всего</t>
  </si>
  <si>
    <t>1.1.</t>
  </si>
  <si>
    <t>2.1.</t>
  </si>
  <si>
    <t>2.2.</t>
  </si>
  <si>
    <t>2.3.</t>
  </si>
  <si>
    <t>2.4.</t>
  </si>
  <si>
    <t>3.1.</t>
  </si>
  <si>
    <t>3.4.</t>
  </si>
  <si>
    <t>4.1.</t>
  </si>
  <si>
    <t>4.2.</t>
  </si>
  <si>
    <t>5.1.</t>
  </si>
  <si>
    <t>5.2.</t>
  </si>
  <si>
    <t>6.1.</t>
  </si>
  <si>
    <t>6.2.</t>
  </si>
  <si>
    <t>6.3.</t>
  </si>
  <si>
    <t>3.2.</t>
  </si>
  <si>
    <t>5.3.</t>
  </si>
  <si>
    <t>В области культуры и искусства</t>
  </si>
  <si>
    <t>В области образования</t>
  </si>
  <si>
    <t>Местный бюджет</t>
  </si>
  <si>
    <t>Областной бюджет</t>
  </si>
  <si>
    <t xml:space="preserve">Федеральный бюджет </t>
  </si>
  <si>
    <t>Внебюджетные средства</t>
  </si>
  <si>
    <t>1.2.</t>
  </si>
  <si>
    <t>1.3.</t>
  </si>
  <si>
    <t>Осуществление отдельных ежемесячных выплат матерям (или другим родственникам, фактически осуществляющим уход за ребенком), находящимся в отпуске по уходу за ребенком до достижения им установленного законом возраста  и состоящим в трудовых отношениях на условиях трудового договора с муниципальными учреждениями культуры</t>
  </si>
  <si>
    <t xml:space="preserve">           Перечень мероприятий муниципальной программы</t>
  </si>
  <si>
    <t>№ п/п</t>
  </si>
  <si>
    <t xml:space="preserve">Наименование целей,задач и мероприятий  муниципальной программы </t>
  </si>
  <si>
    <t>Ответственный исполнитель</t>
  </si>
  <si>
    <t>Финансовое обеспечение реализации муниципальной программы, тыс. руб.</t>
  </si>
  <si>
    <t>ИТОГО:</t>
  </si>
  <si>
    <t>департамент культуры</t>
  </si>
  <si>
    <t>Итого по задаче 5:</t>
  </si>
  <si>
    <t>Итого по задаче 4:</t>
  </si>
  <si>
    <t>Итого по задаче 3:</t>
  </si>
  <si>
    <t>1.4.</t>
  </si>
  <si>
    <t>5.4.</t>
  </si>
  <si>
    <t>3.3.</t>
  </si>
  <si>
    <t>План на 2019 год</t>
  </si>
  <si>
    <t>План на 2020 год</t>
  </si>
  <si>
    <t>План на 2021 год</t>
  </si>
  <si>
    <t>План на 2022 год</t>
  </si>
  <si>
    <t>План на 2023 год</t>
  </si>
  <si>
    <t>2019-2023</t>
  </si>
  <si>
    <t>Выполнение муниципального задания муниципальными учреждениями культуры:</t>
  </si>
  <si>
    <t>Стипендиальное обеспечение и другие формы материальной поддержки обучающихся</t>
  </si>
  <si>
    <t>1.5.</t>
  </si>
  <si>
    <t>1.6.</t>
  </si>
  <si>
    <t>1.7.</t>
  </si>
  <si>
    <t>Организация и проведение общепедагогических мероприятий, в том числе в области раннего развития, семейного просвещения, инклюзивного образования</t>
  </si>
  <si>
    <t>Кинотеатр "Буревестник" (ул. К. Маркса, 27);</t>
  </si>
  <si>
    <t>3.5.</t>
  </si>
  <si>
    <t>3.6.</t>
  </si>
  <si>
    <t>3.7.</t>
  </si>
  <si>
    <t>3.8.</t>
  </si>
  <si>
    <t xml:space="preserve">Предоставление публичных отчетов о результатах деятельности муниципальных учреждений культуры, в том числе о социальной роли и взаимодействии с гражданскими институтами </t>
  </si>
  <si>
    <t>4.3.</t>
  </si>
  <si>
    <t>4.4.</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</si>
  <si>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осуществляющим деятельность в сфере культуры </t>
  </si>
  <si>
    <t>4.5.</t>
  </si>
  <si>
    <t>4.6.</t>
  </si>
  <si>
    <t xml:space="preserve">Поддержка развития коллективов самодеятельного  народного  творчества, в том числе на  основе  партнерского взаимодействия с национально-культурными центрами и автономиями городского округа Тольятти </t>
  </si>
  <si>
    <t>4.7.</t>
  </si>
  <si>
    <t>Реализация мероприятий муниципальными учреждениями культуры в рамках приносящей доход деятельности</t>
  </si>
  <si>
    <t>Создание электронной книги "Они строили АВТОВАЗ, АВТОВАЗ построил нас" (собрание материалов, воспоминаний, фотодокументов)</t>
  </si>
  <si>
    <t>Проведение фестивальных мероприятий профессиональными театрально-концертными организациями, в том числе:</t>
  </si>
  <si>
    <t>5.5.</t>
  </si>
  <si>
    <t>5.6.</t>
  </si>
  <si>
    <t>5.7.</t>
  </si>
  <si>
    <t>6.4.</t>
  </si>
  <si>
    <t>6.5.</t>
  </si>
  <si>
    <t>6.6.</t>
  </si>
  <si>
    <t>Проведение капитального ремонта (частично), мероприятий по обеспечению эксплуатационных требований согласно нормам безопасности в МАУК ПКИТ им. К.Г. Сахарова</t>
  </si>
  <si>
    <t>Итого по задаче 1:</t>
  </si>
  <si>
    <t xml:space="preserve">Итого по задаче 2:  </t>
  </si>
  <si>
    <t xml:space="preserve">Проведение капитального ремонта (частично), мероприятий по обеспечению эксплуатационных требований согласно нормам безопасности в муниципальных библиотеках с разработкой проектно-сметной документации: </t>
  </si>
  <si>
    <t xml:space="preserve"> департамент культуры </t>
  </si>
  <si>
    <t xml:space="preserve">департамент культуры </t>
  </si>
  <si>
    <t xml:space="preserve">Организация и проведение мероприятий, способствующих развитию  проектной деятельности  </t>
  </si>
  <si>
    <t>5.8.</t>
  </si>
  <si>
    <t xml:space="preserve">МБУ ДО ДМШ № 4 им. В.М. Свердлова                                                                                     (департамент культуры)  </t>
  </si>
  <si>
    <t xml:space="preserve">Осуществление дополнительных мер по обеспечению комплектования, учета и сохранности, в том числе в соответствии с требованиями органов Росохранкультуры, музейных коллекций и предметов,  библиотечных фондов, монументальных объектов: </t>
  </si>
  <si>
    <t>МБУК ТКМ (департамент культуры)</t>
  </si>
  <si>
    <t>Выставка ретро-автомобилей серии "ВАЗ"</t>
  </si>
  <si>
    <t xml:space="preserve">Проведение капитального ремонта (частично), мероприятий по разработке программ энергосбережения и  по обеспечению эксплуатационных требований согласно нормам безопасности в муниципальных музеях: </t>
  </si>
  <si>
    <t>МАУИ "ТЮЗ "Дилижанс",</t>
  </si>
  <si>
    <t>2019-2022</t>
  </si>
  <si>
    <t>Поддержка новых театральных постановок, концертных программ профессиональных коллективов и гастрольной деятельности на территории Самарской области и Приволжского Федерального  округа</t>
  </si>
  <si>
    <t>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замене камер видеонаблюдения  и видеорегистраторов  в муниципальных театрально-концертных организациях:</t>
  </si>
  <si>
    <t xml:space="preserve">МБУИиК г.о.Тольятти "Тольяттинская филармония", </t>
  </si>
  <si>
    <t xml:space="preserve">МБУК ТКМ, </t>
  </si>
  <si>
    <t xml:space="preserve"> МБУК ТХМ (корпус отдела современного искусства),</t>
  </si>
  <si>
    <t xml:space="preserve">МБУ ДО ШИ Центрального района, </t>
  </si>
  <si>
    <t xml:space="preserve">МБУ ДО ДХШ № 3, </t>
  </si>
  <si>
    <t xml:space="preserve"> МБУ ДО ШИ им. Г.В. Свиридова, </t>
  </si>
  <si>
    <t xml:space="preserve">МБУ ДО ДМШ № 4 им.В.М.Свердлова, </t>
  </si>
  <si>
    <t>МБУ ДО МШ № 3,</t>
  </si>
  <si>
    <t>МБУ ДО Школа искусств № 1,</t>
  </si>
  <si>
    <t xml:space="preserve"> МБУ ДО Школа искусств им. М.А. Балакирева, </t>
  </si>
  <si>
    <t xml:space="preserve"> МБУ ДО ХШ № 1, </t>
  </si>
  <si>
    <t>МБУ ДО ХШ им. И.Е. Репина,</t>
  </si>
  <si>
    <t>МБУДО ХШ им. М.Шагала,</t>
  </si>
  <si>
    <t xml:space="preserve">МБУ ДО ДДК, </t>
  </si>
  <si>
    <t xml:space="preserve">МБУ ДО ДХШ им. М.М. Плисецкой, </t>
  </si>
  <si>
    <t>МБУК ОДБ,</t>
  </si>
  <si>
    <t>Обновление и внедрение информационной системы автоматизации деятельности музеев КАМИС 5</t>
  </si>
  <si>
    <t>Поддержка открытых городских  диалогов "Креативные идеи по взаимодействию с бизнесом"</t>
  </si>
  <si>
    <t>МАУ городского округа Тольятти "ДТ "Колесо"имени Г.Б. Дроздова",</t>
  </si>
  <si>
    <t>МБУК ГМК "Наследие"</t>
  </si>
  <si>
    <t xml:space="preserve"> МБУК "Библиотеки Тольятти"</t>
  </si>
  <si>
    <t>МБУ ДО ШИ "Лицей искусств", МБУ ДО ДХШ № 3, МБУ ДО ШИ им. Г.В. Свиридова, МБУ ДО ДШИ "Гармония", МБУ ДО ДШИ "Камертон", МБУ ДО ДШИ "Форте", МБУДО ХШ № 1, МБУ ДО МШ № 3, МБУ ДО ХШ им. И.Е. Репина, МБУ ДО ДХШ им. М.М. Плисецкой, МБУ ДО ДДК, МБУ ДО ЦРТДЮ "Истоки", МБУ ДО Школа искусств  № 1, МБУДО ХШ им. М. Шагала, МБУ ДО ДМШ № 4 им. В.М. Свердлова, МБУ ДО Школа искусств им. М.А. Балакирева, МБУ ДО Школа искусств Центрального района,  МБОУ ВО ТК  
(департамент культуры)</t>
  </si>
  <si>
    <t xml:space="preserve"> МБУК ОДБ, МБУК "Библиотеки Тольятти"
(департамент культуры)</t>
  </si>
  <si>
    <t>МАУК ПКИТ им. К.Г. Сахарова
(департамент культуры)</t>
  </si>
  <si>
    <t>Проектирование и создание стационарных музейных экспозиций и передвижных выставок  в  МБУК ТКМ</t>
  </si>
  <si>
    <t>МБУК ТКМ
 (департамент культуры )</t>
  </si>
  <si>
    <t>Подготовка научно-проектной документации, экспертных заключений и выполнение производственных работ по сохранению объектов культурного наследия, выявленных объектов, проведение капитального ремонта зданий:</t>
  </si>
  <si>
    <t>м.б.</t>
  </si>
  <si>
    <t>обл</t>
  </si>
  <si>
    <t>фед.</t>
  </si>
  <si>
    <t>внб</t>
  </si>
  <si>
    <t xml:space="preserve">МБУИиК г.о. Тольятти "Тольяттинская филармония",МБУИ "Тольяттинский театр кукол", МАУ городского округа Тольятти "ДТ "Колесо"имени Г.Б. Дроздова",  МБУИ г.о. Тольятти "МДТ", МАУИ "ТЮЗ "Дилижанс"  
(департамент культуры ) </t>
  </si>
  <si>
    <t>МБУИ г.о.Тольятти "МДТ"</t>
  </si>
  <si>
    <t xml:space="preserve">МБУК ТКМ, МБУК ТХМ,  МБУК ГМК "Наследие"
(департамент культуры ) </t>
  </si>
  <si>
    <t xml:space="preserve">МБУ ДО ШИ "Лицей искусств", </t>
  </si>
  <si>
    <t xml:space="preserve">в МБУ ДО ДШИ "Гармония", </t>
  </si>
  <si>
    <t xml:space="preserve">МБУ ДО ДШИ "Камертон", </t>
  </si>
  <si>
    <t xml:space="preserve">МБУ ДО ДШИ "Форте", </t>
  </si>
  <si>
    <t xml:space="preserve"> МБУ ДО ДМШ № 4 им. В.М. Свердлова,  МБУ ДО Школа искусств им. М.А. Балакирева, МБУ ДО Школа искусств Центрального района,  МБУДО ХШ им. М. Шагала, МБУК ГМК "Наследие"
(департамент культуры )</t>
  </si>
  <si>
    <t>МБУИиК г.о. Тольятти "Тольяттинская филармония"
(департамент культуры)</t>
  </si>
  <si>
    <t>МБОУ ВО ТК</t>
  </si>
  <si>
    <t xml:space="preserve">Цель: Повышение стратегической роли культуры в создании благоприятных условий для поддержки творческих инициатив, досуговой и образовательной деятельности, сохранения исторического наследия и развития культурной среды в городском округе Тольятти </t>
  </si>
  <si>
    <t xml:space="preserve">Задача 1:  Создание условий для повышения роли культуры во всестороннем развитии человеческого потенциала (образование, профессии будущего) </t>
  </si>
  <si>
    <t xml:space="preserve">Задача 2: Создание условий для влияния культуры на обеспечение интенсивного развития экономики (наука, инновации, бизнес) </t>
  </si>
  <si>
    <t>Задача 3. Создание условий для сохранения и улучшения среды жизнеобитания с вовлечением ресурсов культуры</t>
  </si>
  <si>
    <t xml:space="preserve">Задача 4. Создание условий для активизации культуры и развития местного самоуправления (добровольчество, общественное участие, некоммерческий сектор, агломерационные эффекты) </t>
  </si>
  <si>
    <t xml:space="preserve">Задача 5: Создание условий для поддержки и продвижения  перспективных и долгосрочных проектов, в том числе в области международного сотрудничества в социокультурной сфере  </t>
  </si>
  <si>
    <t xml:space="preserve">Задача 6:  Создание оптимальных, безопасных и благоприятных условий нахождения граждан в муниципальных учреждениях культуры, в том числе обеспечение укрепления материально-технической базы муниципальных  учреждений культуры  в соответствии с современными требованиями </t>
  </si>
  <si>
    <t>Реализация мероприятий организациями, осуществляющими деятельность в сфере культуры, способствующую реализации Программы</t>
  </si>
  <si>
    <t>Муниципальное бюджетное образовательное учреждение высшего образования "Тольяттинская консерватория" (далее- МБОУ ВО ТК)  (департамент культуры )</t>
  </si>
  <si>
    <t>МБОУ ВО ТК 
(департамент культуры)</t>
  </si>
  <si>
    <t>2019-2021</t>
  </si>
  <si>
    <t xml:space="preserve">Партнерское взаимодействие с  немуниципальными организациями сферы культуры и образования, бизнес-структурами (благотворительными фондами, частными организациями, некоммерческими организациями) </t>
  </si>
  <si>
    <t xml:space="preserve">МБУИ г.о.Тольятти "Тольяттинский театр кукол", </t>
  </si>
  <si>
    <t>Проведение инженерно-геологических изысканий и технического обследования здания с выдачей заключения</t>
  </si>
  <si>
    <t>МБУ ДО ДМШ № 4 им. В.М. Свердлова
(департамент культуры)</t>
  </si>
  <si>
    <t>6.7.</t>
  </si>
  <si>
    <t>Поддержка творческой деятельности и техническое оснащение детских и кукольных театров</t>
  </si>
  <si>
    <t>МАУИ "ТЮЗ "Дилижанс", МБУИ "Тольяттинский театр кукол", МБУИ г.о. Тольятти "МДТ" 
(департамент культуры)</t>
  </si>
  <si>
    <t>4.8.</t>
  </si>
  <si>
    <t>Поддержка талантливых и профориентированных детей и молодежи, в том числе обеспечение оплаты обучения в образовательных учреждениях высшего образования</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</si>
  <si>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ШИ "Лицей искусств", МБУ ДО ДХШ № 3, МБУ ДО ШИ им. Г.В. Свиридова, МБУ ДО ДШИ "Гармония", МБУ ДО ДШИ "Камертон", МБУ ДО ДШИ "Форте", МБУДО ХШ № 1, МБУ ДО МШ № 3, МБУ ДО ХШ им. И.Е. Репина, МБУ ДО ДХШ им. М.М. Плисецкой, МБУ ДО ДДК, МБУ ДО ЦРТДЮ "Истоки", МБУ ДО Школа искусств  № 1, МБУДО ХШ им. М. Шагала, МБУ ДО ДМШ № 4 им. В.М. Свердлова, МБУ ДО Школа искусств им. М.А. Балакирева, МБУ ДО Школа искусств Центрального района, МБОУ ВО ТК  
(департамент культуры администрации городского округа Тольятти (далее - департамент культуры)            </t>
  </si>
  <si>
    <t>МАУ "КЦ "Автоград"
 (департамент культуры )</t>
  </si>
  <si>
    <t xml:space="preserve">МАУ "КЦ "Автоград"  
 (департамент культуры ) </t>
  </si>
  <si>
    <t>МАУ "КЦ "Автоград"  
 (департамент культуры )</t>
  </si>
  <si>
    <t xml:space="preserve">МАУ "КЦ "Автоград" 
 (департамент культуры ) </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</si>
  <si>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ШИ "Лицей искусств", МБУ ДО ДХШ № 3, МБУ ДО ШИ им. Г.В. Свиридова, МБУ ДО ДШИ "Гармония", МБУ ДО ДШИ "Камертон", МБУ ДО ДШИ "Форте", МБУДО ХШ № 1, МБУ ДО МШ № 3, МБУ ДО ХШ им. И.Е. Репина, МБУ ДО ДХШ им. М.М. Плисецкой, МБУ ДО ДДК, МБУ ДО ЦРТДЮ "Истоки", МБУ ДО Школа искусств  № 1, МБУДО ХШ им. М. Шагала, МБУ ДО ДМШ № 4 им. В.М. Свердлова, МБУ ДО Школа искусств им. М.А. Балакирева, МБУ ДО Школа искусств Центрального района, МБОУ ВО ТК
(департамент культуры)  </t>
  </si>
  <si>
    <t xml:space="preserve">МАУ "КЦ "Автоград" 
(департамент культуры) </t>
  </si>
  <si>
    <t xml:space="preserve">МАУ "КЦ "Автоград"
 (департамент культуры ) </t>
  </si>
  <si>
    <t xml:space="preserve">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в муниципальных культурно-досуговых учреждениях: МАУ "КЦ "Автоград",  МАУ КДЦ "Буревестник"      </t>
  </si>
  <si>
    <t xml:space="preserve"> МАУ "КЦ "Автоград", МАУ КДЦ "Буревестник"
(департамент культуры)</t>
  </si>
  <si>
    <t>2022-2023</t>
  </si>
  <si>
    <t>1.8.</t>
  </si>
  <si>
    <t>1.9.</t>
  </si>
  <si>
    <t>Организация и проведение мероприятия по итогам конкурса на присуждение именных премий главы городского округа Тольятти в сфере культуры "Вдохновение"</t>
  </si>
  <si>
    <t>Осуществление выплат: на оплату труда (с начислениями); компенсации за неиспользованный отпуск; пособий по сокращению; по содержанию имущества; по расходам текущей деятельности  в МБОУ ВО "Тольяттинская консерватория"</t>
  </si>
  <si>
    <t xml:space="preserve">Разработка и реализация партнерского инфраструктурного проекта на базе МАУ "КЦ "Автоград" </t>
  </si>
  <si>
    <t>2019 (оплата  принятых в 2018 году обязательств)</t>
  </si>
  <si>
    <t>Итого по задаче 6 без учета оплаты ранее принятых обязательств:</t>
  </si>
  <si>
    <t>Оплата ранее принятых обязательств по задаче 6:</t>
  </si>
  <si>
    <t>Оплата ранее принятых обязательств (по муниципальной программе):</t>
  </si>
  <si>
    <t>Итого по муниципальной программе с учетом оплаты ранее принятых обязательств:</t>
  </si>
  <si>
    <t>6.8.</t>
  </si>
  <si>
    <t>Проведение работ по капитальному ремонту учреждений культуры и оснащение их современным оборудованием, обновление библиотечного фонда</t>
  </si>
  <si>
    <t>МБОУ ВО ТК
(департамент культуры)</t>
  </si>
  <si>
    <t xml:space="preserve">департамент градостроительной деятельности </t>
  </si>
  <si>
    <t>Реконструкция муниципального автономного учреждения искусства "Драматический театр "Колесо"им. народного артиста Российской Федерации Г.Б.Дроздова"(корпус по адресу: ул.Свердлова, д.11а), в том числе:
- 2019 год оплата по судебному акту</t>
  </si>
  <si>
    <t>3.9.</t>
  </si>
  <si>
    <t>3.10.</t>
  </si>
  <si>
    <t>МБУ ДО Школа искусств им. М.А. Балакирева, МБОУ  ВО ТК, МБУ ДО ДМШ № 4 им. В.М. Свердлова,  МБУ ДО Школа искусств Центрального района, МБУ ДО ШИ "Лицей искусств", МБУК ТКМ,  МБУК ТХМ, МБУК ОДБ,  МАУ "КЦ "Автоград",  МБУ ДО ДДК
 (департамент культуры )</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</si>
  <si>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МАУ КДЦ "Буревестник", МБУ ДО ДХШ им. М.М. Плисецкой (департамент культуры)            </t>
  </si>
  <si>
    <t xml:space="preserve">Проведение капитального  ремонта (частично) и строительных работ, мероприятий по обеспечению эксплуатационных  требований согласно нормам безопасности в муниципальных образовательных учреждениях с разработкой проектно-сметной документации, установкой видеонаблюдения и охранной сигнализации: </t>
  </si>
  <si>
    <t>МБУ ДО ЦРТДЮ "Истоки"</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</si>
  <si>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t>
  </si>
  <si>
    <t>Ансамбль исторической застройки поселка Шлюзовой,  ул. Носова, 10</t>
  </si>
  <si>
    <t>Создание виртуальных концертных залов</t>
  </si>
  <si>
    <t>департамент градостроительной деятельности</t>
  </si>
  <si>
    <t>2019, 2021, 2023</t>
  </si>
  <si>
    <t>Дом, в котором в 1870 году останавливался И.Е.Репин</t>
  </si>
  <si>
    <t>ДК</t>
  </si>
  <si>
    <t xml:space="preserve">Создание ИНТЕРНЕТ-сайта "Тольятти. Культурная карта" для  продвижения  культурных продуктов и социокультурных проектов, обеспечивающей информирование о многообразии и равномерности культурного обслуживания </t>
  </si>
  <si>
    <t>дгд</t>
  </si>
  <si>
    <t>обл.</t>
  </si>
  <si>
    <t>дк</t>
  </si>
  <si>
    <t xml:space="preserve">Автоматизация библиотечных процессов с учетом обеспечения двух общедоступных библиотек комплектом программного обеспечения и компьютерного оборудования; </t>
  </si>
  <si>
    <t xml:space="preserve">МАУ "КЦ "Автоград"  
(департамент культуры ) </t>
  </si>
  <si>
    <t xml:space="preserve">Проведение комплекса мероприятий, основывающихся на национальных традициях, семейном творчестве, православной культуре, интеллектуальном развитии, активности горожан старшего возраста и молодежи </t>
  </si>
  <si>
    <t>МБУК ТКМ, МБУК "Библиотеки Тольятти", МБУДО ХШ им. М. Шагала, МБОУ ВО ТК   
(департамент культуры)</t>
  </si>
  <si>
    <t xml:space="preserve"> МБУК "Библиотеки Тольятти", МБУК ОДБ 
(департамент культуры)</t>
  </si>
  <si>
    <t xml:space="preserve"> МБУК "Библиотеки Тольятти", МБУК ОДБ
(департамент культуры)</t>
  </si>
  <si>
    <t>МБУК ТКМ, МБУК ТХМ, МБУК ГМК "Наследие"
(департамент культуры)</t>
  </si>
  <si>
    <t>МАУ "КЦ"Автоград", МБУК ТКМ, МБУК ТХМ,  МБУК "Библиотеки Тольятти" 
(департамент культуры)</t>
  </si>
  <si>
    <t>МБУИиК г.о. Тольятти "Тольяттинская филармония" 
(департамент культуры)</t>
  </si>
  <si>
    <t>департамент градостроительной деятельности администрации городского округа Тольятти 
(далее - департамент градостроительной деятельности )</t>
  </si>
  <si>
    <t xml:space="preserve">МБУК г.о. Тольятти "ДЦ "Русич", МАУ КДЦ "Буревестник", МАУ "КЦ "Автоград"                                                
(департамент культуры)  </t>
  </si>
  <si>
    <t xml:space="preserve">МАУИ "ТЮЗ "Дилижанс", МБУИиК г.о. Тольятти "Тольяттинская филармония", МАУ городского округа Тольятти "ДТ" Колесо" имени Г.Б. Дроздова", МБУИ "Тольяттинский театр кукол", МБУ ДО ДМШ № 4 им. В.М. Свердлова 
(департамент культуры ) </t>
  </si>
  <si>
    <t>Оплата задолженностей по взносам на капитальный ремонт муниципальных учреждений, находящихся в ведомственном подчинении департамента культуры</t>
  </si>
  <si>
    <t>Обеспечение модернизации оборудования и технологических процессов в муниципальных учреждениях, находящихся в ведомственном подчинении департамента культуры, в том числе: оснащение музыкальными инструментами с комплектующими и расходными материалами, приобретение мебели, оборудования, приобретение специализированного оборудования, аппаратуры и учебными материалами</t>
  </si>
  <si>
    <t>Привлечение молодых специалистов в отрасль культуры</t>
  </si>
  <si>
    <t>Участие в обучающих семинарах, конференциях практик и инновационного опыта по развитию кадрового потенциала и обеспечению сферы культуры квалифицированным персоналом</t>
  </si>
  <si>
    <t>Проведение просветительских мероприятий с использованием форматов видео- и кинопоказов, анимационных фильмов</t>
  </si>
  <si>
    <t>МАУ КДЦ "Буревестник", МАУ "КЦ "Автоград", МБУИиК г.о. Тольятти "Тольяттинская филармония", МБУК ТКМ, МБУК ТХМ, МБУК "Библиотеки Тольятти", МБУК ОДБ
 (департамент культуры )</t>
  </si>
  <si>
    <t>Использование элементов бренд-культуры - как инструмента продвижения организаций сферы культуры, повышения их успешности и конкурентоспособности</t>
  </si>
  <si>
    <t>Ансамбль  застройки площади Свободы (пл. Свободы, 2, пл. Свободы, 4)</t>
  </si>
  <si>
    <t xml:space="preserve">Развитие общегородской технологической коммуникативной площадки "Единый маркетинговый центр",  с использованием средств электронного маркетинга </t>
  </si>
  <si>
    <t>Затраты на приобретение материальных запасов, не отнесенных к материальным запасам (наградная продукция)</t>
  </si>
  <si>
    <t>4.9.</t>
  </si>
  <si>
    <t>Пополнение книжных фондов, в том числе электронная подписка полнотекстовых электронных документов "ЛитРес";</t>
  </si>
  <si>
    <t>Реализация проекта "Герои нашего двора"</t>
  </si>
  <si>
    <t>МАУ КДЦ "Буревестник" 
(департамент культуры)</t>
  </si>
  <si>
    <t>5.9.</t>
  </si>
  <si>
    <t>5.10.</t>
  </si>
  <si>
    <t>2020, 2023</t>
  </si>
  <si>
    <t>2019, 2023</t>
  </si>
  <si>
    <t>2019 - 2020</t>
  </si>
  <si>
    <t>Приобретение оборудования для обеспечения учета,  автоматизации и хранения музейных предметов;</t>
  </si>
  <si>
    <t>2019 - 2023</t>
  </si>
  <si>
    <t>Создание раздела истории культуры на ИНТЕРНЕТ-сайте "Тольятти. Культурная карта"</t>
  </si>
  <si>
    <t>2019, 2020</t>
  </si>
  <si>
    <t>Поддержка осуществления творческих обменов в рамках межрегионального и международного культурного сотрудничества</t>
  </si>
  <si>
    <t>2019,
2023</t>
  </si>
  <si>
    <t>2019, 
2023</t>
  </si>
  <si>
    <t>2019, 2020, 2023</t>
  </si>
  <si>
    <t>оу</t>
  </si>
  <si>
    <t>мб</t>
  </si>
  <si>
    <t>МБУК г.о.Тольятти "ДЦ "Русич", МБУИ "Тольяттинский театр кукол",  МАУ КДЦ "Буревестник" (департамент культуры)
МКУ г.о. Тольятти "ЦХТО"
(организационное управление администрации городского округа Тольятти)</t>
  </si>
  <si>
    <t>3.11.</t>
  </si>
  <si>
    <t xml:space="preserve">департамент культуры  </t>
  </si>
  <si>
    <t>Закупка произведений литературы и искусства определенного автора. Скульптурная композиция автора академика Церетели З.К. «Ожидание солдата» (с проведением искусствоведческой  экспертизы)</t>
  </si>
  <si>
    <t>5.11.</t>
  </si>
  <si>
    <t>Реализация общественных проектов в рамках государственной программы "Поддержка инициатив населения муниципальных образований в Самарской области на 2017-2025 годы"</t>
  </si>
  <si>
    <t xml:space="preserve">Приложение № 1 к муниципальной  программе  "Культура Тольятти на 2019-2023 годы" </t>
  </si>
  <si>
    <t>3.12</t>
  </si>
  <si>
    <t>3.13</t>
  </si>
  <si>
    <t>Приобретение баннера</t>
  </si>
  <si>
    <t>МАУ "КЦ"Автоград",
(департамент культуры)</t>
  </si>
  <si>
    <t xml:space="preserve"> МАУК ПКИТ им. К.Г. Сахарова,
 (департамент культуры)  </t>
  </si>
  <si>
    <t>МАУ "КЦ "Автоград", МБУК ОДБ, ЦРТДЮ "Истоки",        МАУ г. о. Тольятти "ДТ" Колесо" имени Г.Б. Дроздова", МАУ "ТЮЗ "Дилижанс", МБУИиК "Тольяттинская Филармония" (департамент культуры)</t>
  </si>
  <si>
    <t>В области высшего образования</t>
  </si>
  <si>
    <t>ДГД</t>
  </si>
  <si>
    <t>Орг упр</t>
  </si>
  <si>
    <t>3.14</t>
  </si>
  <si>
    <t>Создание выставки экспонатов музея под открытым небом "Дорога истории-наша Победа"</t>
  </si>
  <si>
    <t>Проведение культурно-массового мероприятия "Фестиваль искусств "Город моей мечты" (цикл юбилейных и праздничных мероприятий, посвященных 50-летию выпуска первого легкового автомобиля)</t>
  </si>
  <si>
    <t>1.1.1.</t>
  </si>
  <si>
    <t>1.1.2.</t>
  </si>
  <si>
    <t>1.1.3.</t>
  </si>
  <si>
    <t xml:space="preserve">Приобретение оборудования в целях создания  выставочно-экспозиционного комплекса (Выставочный зал  50-летия «АВТОВАЗА») </t>
  </si>
  <si>
    <t xml:space="preserve">Фестиваль одноактной драматургии "Премьера одной репетиции", </t>
  </si>
  <si>
    <t>Международный фестиваль "Классика OPEN Fest",</t>
  </si>
  <si>
    <t xml:space="preserve"> Региональный Волжский хоровой фестиваль "В начале лета"</t>
  </si>
  <si>
    <t>Фестиваль "Театральный круг",</t>
  </si>
  <si>
    <t>Фестиваль кукольных театров "12+"</t>
  </si>
  <si>
    <t>Итого по муниципальной программе без учета оплаты ранее принятых обязательств, в том числе:</t>
  </si>
  <si>
    <t>по департаменту культуры</t>
  </si>
  <si>
    <t>по департаменту градостроительной деятельности</t>
  </si>
  <si>
    <t>по организационному управлению</t>
  </si>
  <si>
    <t>Приложение  № 3                                                                                                                                                                                                                                                                                                                  к постановлению администрации городского округа Тольятти                                                                                                                                                                                                                                                                             от ______________№_________________</t>
  </si>
  <si>
    <t>4.10.</t>
  </si>
  <si>
    <t>Вовлечение волонтеров в добровольческую деятельность в сфере культуры</t>
  </si>
  <si>
    <t>МБУК "Библиотеки Тольятти", МБУК ОДБ (департамент культуры)</t>
  </si>
  <si>
    <t>МБУИиК г.о. Тольятти "Тольяттинская филармония", МБУК г.о. Тольятти "ДЦ "Русич",  МБУИ г.о. Тольятти "МДТ",  МАУ городского округа Тольятти "ДТ "Колесо"имени Г.Б. Дроздова", МАУИ "ТЮЗ "Дилижанс",  МБУИ "Тольяттинский театр кукол", МБУК ГМК "Наследие",  МАУ "КЦ "Автоград", МАУ КДЦ "Буревестник", МБУ ДО ШИ "Лицей искусств",  МБУ ДО ШИ им. Г.В. Свиридова, МБУ ДО ДШИ "Гармония", МБУ ДО ДШИ "Камертон", МБУ ДО ДШИ "Форте", МБУ ДО ДХШ им. М.М. Плисецкой, МБУ ДО ДДК, МБУ ДО ЦРТДЮ "Истоки", МБУ ДО Школа искусств  № 1, МБУ ДО ДМШ № 4 им. В.М. Свердлова, МБУ ДО Школа искусств им. М.А. Балакирева, МБУ ДО Школа искусств Центрального района, МБУ ДО МШ № 3,  МБУ ДО ДХШ № 3, МБОУ ВО "Тольттинская консерватория"
(департамент культуры )</t>
  </si>
  <si>
    <t>Создание модельных  муниципальных библиотек</t>
  </si>
</sst>
</file>

<file path=xl/styles.xml><?xml version="1.0" encoding="utf-8"?>
<styleSheet xmlns="http://schemas.openxmlformats.org/spreadsheetml/2006/main">
  <numFmts count="1">
    <numFmt numFmtId="164" formatCode="#,##0.000"/>
  </numFmts>
  <fonts count="16">
    <font>
      <sz val="11"/>
      <color theme="1"/>
      <name val="Calibri"/>
      <family val="2"/>
      <charset val="204"/>
      <scheme val="minor"/>
    </font>
    <font>
      <sz val="12"/>
      <name val="Times New Roman"/>
      <family val="1"/>
      <charset val="204"/>
    </font>
    <font>
      <sz val="11"/>
      <name val="Calibri"/>
      <family val="2"/>
      <charset val="204"/>
    </font>
    <font>
      <sz val="8"/>
      <name val="Calibri"/>
      <family val="2"/>
      <charset val="204"/>
    </font>
    <font>
      <sz val="11"/>
      <name val="Times New Roman"/>
      <family val="1"/>
      <charset val="204"/>
    </font>
    <font>
      <sz val="12"/>
      <name val="Calibri"/>
      <family val="2"/>
      <charset val="204"/>
    </font>
    <font>
      <b/>
      <sz val="12"/>
      <name val="Times New Roman"/>
      <family val="1"/>
      <charset val="204"/>
    </font>
    <font>
      <sz val="10"/>
      <name val="Times New Roman"/>
      <family val="1"/>
      <charset val="204"/>
    </font>
    <font>
      <sz val="10"/>
      <name val="Calibri"/>
      <family val="2"/>
      <charset val="204"/>
    </font>
    <font>
      <sz val="11"/>
      <name val="Calibri"/>
      <family val="2"/>
      <charset val="204"/>
      <scheme val="minor"/>
    </font>
    <font>
      <b/>
      <sz val="11"/>
      <name val="Calibri"/>
      <family val="2"/>
      <charset val="204"/>
      <scheme val="minor"/>
    </font>
    <font>
      <sz val="11"/>
      <color rgb="FFFF0000"/>
      <name val="Calibri"/>
      <family val="2"/>
      <charset val="204"/>
      <scheme val="minor"/>
    </font>
    <font>
      <sz val="12"/>
      <color rgb="FFFF0000"/>
      <name val="Times New Roman"/>
      <family val="1"/>
      <charset val="204"/>
    </font>
    <font>
      <sz val="12"/>
      <color theme="1"/>
      <name val="Times New Roman"/>
      <family val="1"/>
      <charset val="204"/>
    </font>
    <font>
      <b/>
      <sz val="12"/>
      <color rgb="FFFF0000"/>
      <name val="Times New Roman"/>
      <family val="1"/>
      <charset val="204"/>
    </font>
    <font>
      <b/>
      <sz val="11"/>
      <color rgb="FFFF0000"/>
      <name val="Calibri"/>
      <family val="2"/>
      <charset val="204"/>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2">
    <xf numFmtId="0" fontId="0" fillId="0" borderId="0" xfId="0"/>
    <xf numFmtId="0" fontId="1" fillId="0" borderId="1" xfId="0" applyFont="1" applyBorder="1" applyAlignment="1">
      <alignment horizontal="center" vertical="center" wrapText="1"/>
    </xf>
    <xf numFmtId="0" fontId="1" fillId="0" borderId="1" xfId="0" applyNumberFormat="1" applyFont="1" applyFill="1" applyBorder="1" applyAlignment="1">
      <alignment wrapText="1"/>
    </xf>
    <xf numFmtId="1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0" fillId="2" borderId="0" xfId="0" applyFill="1"/>
    <xf numFmtId="4" fontId="1" fillId="0" borderId="1" xfId="0" applyNumberFormat="1" applyFont="1" applyFill="1" applyBorder="1" applyAlignment="1">
      <alignment horizontal="right" wrapText="1"/>
    </xf>
    <xf numFmtId="4" fontId="1" fillId="0" borderId="1" xfId="0" applyNumberFormat="1" applyFont="1" applyFill="1" applyBorder="1" applyAlignment="1">
      <alignment horizontal="right"/>
    </xf>
    <xf numFmtId="0" fontId="9" fillId="0" borderId="1" xfId="0" applyFont="1" applyFill="1" applyBorder="1" applyAlignment="1">
      <alignment wrapText="1"/>
    </xf>
    <xf numFmtId="0" fontId="9" fillId="0" borderId="1" xfId="0" applyFont="1" applyFill="1" applyBorder="1" applyAlignment="1"/>
    <xf numFmtId="0" fontId="9" fillId="0" borderId="0" xfId="0" applyFont="1" applyFill="1"/>
    <xf numFmtId="0" fontId="9" fillId="0" borderId="0" xfId="0" applyFont="1" applyFill="1" applyBorder="1"/>
    <xf numFmtId="0" fontId="8" fillId="0" borderId="0" xfId="0" applyFont="1" applyFill="1"/>
    <xf numFmtId="0" fontId="9" fillId="0" borderId="0" xfId="0" applyFont="1"/>
    <xf numFmtId="4" fontId="6" fillId="0" borderId="1" xfId="0" applyNumberFormat="1" applyFont="1" applyFill="1" applyBorder="1" applyAlignment="1">
      <alignment horizontal="right" wrapText="1"/>
    </xf>
    <xf numFmtId="0" fontId="2" fillId="0" borderId="0" xfId="0" applyFont="1" applyFill="1"/>
    <xf numFmtId="0" fontId="9" fillId="0" borderId="0" xfId="0" applyFont="1" applyFill="1" applyAlignment="1"/>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4" fontId="1" fillId="0" borderId="1" xfId="0" applyNumberFormat="1" applyFont="1" applyFill="1" applyBorder="1"/>
    <xf numFmtId="0" fontId="6" fillId="0" borderId="1" xfId="0" applyNumberFormat="1" applyFont="1" applyFill="1" applyBorder="1" applyAlignment="1">
      <alignment horizontal="center" vertical="center" wrapText="1"/>
    </xf>
    <xf numFmtId="0" fontId="10" fillId="0" borderId="0" xfId="0" applyFont="1" applyFill="1"/>
    <xf numFmtId="0" fontId="6" fillId="0" borderId="1" xfId="0" applyNumberFormat="1"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textRotation="90" wrapText="1"/>
    </xf>
    <xf numFmtId="0" fontId="10" fillId="0" borderId="1" xfId="0" applyFont="1" applyFill="1" applyBorder="1" applyAlignment="1">
      <alignment horizontal="center" vertical="center"/>
    </xf>
    <xf numFmtId="4" fontId="0" fillId="0" borderId="0" xfId="0" applyNumberFormat="1"/>
    <xf numFmtId="4" fontId="0" fillId="2" borderId="0" xfId="0" applyNumberFormat="1" applyFill="1"/>
    <xf numFmtId="0" fontId="6" fillId="0" borderId="1" xfId="0" applyNumberFormat="1" applyFont="1" applyFill="1" applyBorder="1" applyAlignment="1">
      <alignment wrapText="1"/>
    </xf>
    <xf numFmtId="0" fontId="10" fillId="0" borderId="0" xfId="0" applyFont="1"/>
    <xf numFmtId="16"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wrapText="1"/>
    </xf>
    <xf numFmtId="4" fontId="12" fillId="0" borderId="1" xfId="0" applyNumberFormat="1" applyFont="1" applyFill="1" applyBorder="1" applyAlignment="1">
      <alignment horizontal="right" wrapText="1"/>
    </xf>
    <xf numFmtId="4" fontId="12" fillId="0" borderId="1" xfId="0" applyNumberFormat="1" applyFont="1" applyFill="1" applyBorder="1" applyAlignment="1">
      <alignment horizontal="right"/>
    </xf>
    <xf numFmtId="0" fontId="11" fillId="0" borderId="0" xfId="0" applyFont="1" applyFill="1"/>
    <xf numFmtId="4" fontId="12" fillId="0" borderId="1" xfId="0" applyNumberFormat="1" applyFont="1" applyFill="1" applyBorder="1"/>
    <xf numFmtId="4" fontId="1" fillId="0" borderId="0" xfId="0" applyNumberFormat="1" applyFont="1" applyFill="1"/>
    <xf numFmtId="0" fontId="14" fillId="0" borderId="1" xfId="0" applyNumberFormat="1" applyFont="1" applyFill="1" applyBorder="1" applyAlignment="1">
      <alignment horizontal="center" vertical="center" wrapText="1"/>
    </xf>
    <xf numFmtId="0" fontId="15" fillId="0" borderId="0" xfId="0" applyFont="1" applyFill="1"/>
    <xf numFmtId="0" fontId="12" fillId="0" borderId="1" xfId="0" applyFont="1" applyFill="1" applyBorder="1"/>
    <xf numFmtId="16"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textRotation="90" wrapText="1"/>
    </xf>
    <xf numFmtId="0" fontId="9" fillId="3" borderId="0" xfId="0" applyFont="1" applyFill="1" applyAlignment="1"/>
    <xf numFmtId="0" fontId="8" fillId="3" borderId="0" xfId="0" applyFont="1" applyFill="1"/>
    <xf numFmtId="0" fontId="9" fillId="3" borderId="0" xfId="0" applyFont="1" applyFill="1"/>
    <xf numFmtId="4" fontId="0" fillId="0" borderId="0" xfId="0" applyNumberFormat="1" applyAlignment="1">
      <alignment horizontal="right"/>
    </xf>
    <xf numFmtId="0" fontId="12" fillId="0" borderId="1" xfId="0" applyNumberFormat="1" applyFont="1" applyFill="1" applyBorder="1" applyAlignment="1">
      <alignment horizontal="center" vertical="center" wrapText="1"/>
    </xf>
    <xf numFmtId="0" fontId="1" fillId="0" borderId="3"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9" fillId="0" borderId="0" xfId="0" applyFont="1" applyFill="1" applyAlignment="1"/>
    <xf numFmtId="4" fontId="14" fillId="0" borderId="1" xfId="0" applyNumberFormat="1" applyFont="1" applyFill="1" applyBorder="1" applyAlignment="1">
      <alignment horizontal="right" wrapText="1"/>
    </xf>
    <xf numFmtId="4" fontId="9" fillId="2" borderId="0" xfId="0" applyNumberFormat="1" applyFont="1" applyFill="1"/>
    <xf numFmtId="4" fontId="9" fillId="0" borderId="0" xfId="0" applyNumberFormat="1" applyFont="1"/>
    <xf numFmtId="4" fontId="9" fillId="3" borderId="0" xfId="0" applyNumberFormat="1" applyFont="1" applyFill="1"/>
    <xf numFmtId="0" fontId="9" fillId="2" borderId="0" xfId="0" applyFont="1" applyFill="1"/>
    <xf numFmtId="0" fontId="1" fillId="0" borderId="1" xfId="0" applyFont="1" applyFill="1" applyBorder="1" applyAlignment="1">
      <alignment vertical="center" wrapText="1"/>
    </xf>
    <xf numFmtId="0" fontId="10" fillId="0" borderId="1" xfId="0" applyFont="1" applyFill="1" applyBorder="1" applyAlignment="1">
      <alignment horizontal="left" vertical="center"/>
    </xf>
    <xf numFmtId="0" fontId="6" fillId="0" borderId="1" xfId="0" applyFont="1" applyFill="1" applyBorder="1" applyAlignment="1">
      <alignment wrapText="1"/>
    </xf>
    <xf numFmtId="0" fontId="1" fillId="0" borderId="1" xfId="0" applyFont="1" applyFill="1" applyBorder="1" applyAlignment="1">
      <alignment wrapText="1"/>
    </xf>
    <xf numFmtId="0" fontId="6" fillId="0" borderId="1" xfId="0" applyFont="1" applyFill="1" applyBorder="1" applyAlignment="1">
      <alignment horizontal="center" vertical="center" wrapText="1"/>
    </xf>
    <xf numFmtId="0" fontId="9" fillId="0" borderId="1" xfId="0" applyFont="1" applyFill="1" applyBorder="1"/>
    <xf numFmtId="0" fontId="1" fillId="0" borderId="1" xfId="0" applyFont="1" applyFill="1" applyBorder="1" applyAlignment="1">
      <alignment horizontal="left" vertical="center"/>
    </xf>
    <xf numFmtId="0" fontId="1" fillId="0" borderId="1" xfId="0" applyFont="1" applyFill="1" applyBorder="1" applyAlignment="1">
      <alignment vertical="center" textRotation="90"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xf numFmtId="0" fontId="1" fillId="0" borderId="1" xfId="0" applyFont="1" applyFill="1" applyBorder="1"/>
    <xf numFmtId="0" fontId="0" fillId="0" borderId="0" xfId="0" applyFill="1"/>
    <xf numFmtId="164" fontId="12" fillId="0" borderId="1" xfId="0" applyNumberFormat="1" applyFont="1" applyFill="1" applyBorder="1"/>
    <xf numFmtId="164" fontId="0" fillId="0" borderId="0" xfId="0" applyNumberFormat="1"/>
    <xf numFmtId="164" fontId="1" fillId="0" borderId="1" xfId="0" applyNumberFormat="1" applyFont="1" applyFill="1" applyBorder="1" applyAlignment="1">
      <alignment horizontal="right"/>
    </xf>
    <xf numFmtId="164" fontId="6" fillId="0" borderId="1" xfId="0" applyNumberFormat="1" applyFont="1" applyFill="1" applyBorder="1" applyAlignment="1">
      <alignment horizontal="right" wrapText="1"/>
    </xf>
    <xf numFmtId="0" fontId="10" fillId="4" borderId="0" xfId="0" applyFont="1" applyFill="1"/>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textRotation="90" wrapText="1"/>
    </xf>
    <xf numFmtId="0" fontId="6" fillId="0" borderId="1" xfId="0" applyFont="1" applyFill="1" applyBorder="1" applyAlignment="1">
      <alignment vertical="center" wrapText="1"/>
    </xf>
    <xf numFmtId="14" fontId="1" fillId="0" borderId="4"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64" fontId="12" fillId="0" borderId="1" xfId="0" applyNumberFormat="1" applyFont="1" applyFill="1" applyBorder="1" applyAlignment="1">
      <alignment horizontal="right"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Alignment="1"/>
    <xf numFmtId="0" fontId="1"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1" fillId="0" borderId="1" xfId="0" applyFont="1" applyFill="1" applyBorder="1" applyAlignment="1">
      <alignment horizontal="center" wrapText="1"/>
    </xf>
    <xf numFmtId="0" fontId="5"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6" fillId="0" borderId="1" xfId="0" applyFont="1" applyFill="1" applyBorder="1" applyAlignment="1">
      <alignment vertical="center" wrapText="1"/>
    </xf>
    <xf numFmtId="0" fontId="10" fillId="0" borderId="1" xfId="0" applyFont="1" applyFill="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9" fillId="0" borderId="1" xfId="0" applyFont="1" applyFill="1" applyBorder="1" applyAlignment="1">
      <alignment horizontal="left" vertical="center"/>
    </xf>
    <xf numFmtId="14" fontId="1"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90"/>
    </xf>
    <xf numFmtId="0" fontId="1" fillId="0" borderId="1" xfId="0" applyFont="1" applyFill="1" applyBorder="1" applyAlignment="1">
      <alignment horizontal="center"/>
    </xf>
    <xf numFmtId="0" fontId="5" fillId="0" borderId="1" xfId="0" applyFont="1"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146"/>
  <sheetViews>
    <sheetView tabSelected="1" view="pageBreakPreview" zoomScale="75" zoomScaleNormal="53" zoomScaleSheetLayoutView="75" workbookViewId="0">
      <pane xSplit="3" ySplit="9" topLeftCell="Y45" activePane="bottomRight" state="frozen"/>
      <selection pane="topRight" activeCell="D1" sqref="D1"/>
      <selection pane="bottomLeft" activeCell="A10" sqref="A10"/>
      <selection pane="bottomRight" activeCell="C50" sqref="C50"/>
    </sheetView>
  </sheetViews>
  <sheetFormatPr defaultRowHeight="15"/>
  <cols>
    <col min="1" max="1" width="7" customWidth="1"/>
    <col min="2" max="2" width="55.7109375" customWidth="1"/>
    <col min="3" max="3" width="66.85546875" customWidth="1"/>
    <col min="4" max="4" width="15.28515625" customWidth="1"/>
    <col min="5" max="5" width="15.42578125" style="59" customWidth="1"/>
    <col min="6" max="6" width="15" style="14" customWidth="1"/>
    <col min="7" max="7" width="14" style="48" customWidth="1"/>
    <col min="8" max="8" width="14.140625" style="48" customWidth="1"/>
    <col min="9" max="9" width="13.7109375" style="14" customWidth="1"/>
    <col min="10" max="10" width="18.85546875" style="6" customWidth="1"/>
    <col min="11" max="11" width="12.7109375" customWidth="1"/>
    <col min="12" max="12" width="12.42578125" customWidth="1"/>
    <col min="13" max="13" width="15.7109375" customWidth="1"/>
    <col min="14" max="14" width="13.28515625" customWidth="1"/>
    <col min="15" max="15" width="14.42578125" style="6" customWidth="1"/>
    <col min="16" max="16" width="16" customWidth="1"/>
    <col min="17" max="17" width="15.5703125" customWidth="1"/>
    <col min="18" max="19" width="14.28515625" customWidth="1"/>
    <col min="20" max="20" width="16.28515625" style="6" customWidth="1"/>
    <col min="21" max="21" width="12.7109375" customWidth="1"/>
    <col min="22" max="22" width="12.5703125" customWidth="1"/>
    <col min="23" max="23" width="12.140625" customWidth="1"/>
    <col min="24" max="24" width="14.28515625" customWidth="1"/>
    <col min="25" max="25" width="15.7109375" style="6" customWidth="1"/>
    <col min="26" max="26" width="14.5703125" customWidth="1"/>
    <col min="27" max="27" width="14.7109375" customWidth="1"/>
    <col min="28" max="28" width="14.28515625" customWidth="1"/>
    <col min="29" max="29" width="14" customWidth="1"/>
    <col min="30" max="30" width="18.7109375" style="6" customWidth="1"/>
  </cols>
  <sheetData>
    <row r="1" spans="1:30" ht="54.75" customHeight="1">
      <c r="B1" s="11"/>
      <c r="C1" s="12"/>
      <c r="D1" s="12"/>
      <c r="E1" s="11"/>
      <c r="F1" s="95" t="s">
        <v>268</v>
      </c>
      <c r="G1" s="95"/>
      <c r="H1" s="95"/>
      <c r="I1" s="95"/>
      <c r="J1" s="95"/>
      <c r="K1" s="95"/>
      <c r="L1" s="95"/>
      <c r="M1" s="96"/>
      <c r="N1" s="11"/>
      <c r="O1" s="11"/>
      <c r="P1" s="11"/>
      <c r="Q1" s="11"/>
      <c r="R1" s="11"/>
      <c r="S1" s="11"/>
      <c r="T1" s="11"/>
      <c r="U1" s="11"/>
      <c r="V1" s="11"/>
      <c r="W1" s="11"/>
      <c r="X1" s="11"/>
      <c r="Y1" s="11"/>
      <c r="Z1" s="11"/>
      <c r="AA1" s="11"/>
      <c r="AB1" s="11"/>
      <c r="AC1" s="11"/>
      <c r="AD1" s="11"/>
    </row>
    <row r="2" spans="1:30" ht="28.15" customHeight="1">
      <c r="B2" s="11"/>
      <c r="C2" s="12"/>
      <c r="D2" s="12"/>
      <c r="E2" s="11"/>
      <c r="F2" s="95" t="s">
        <v>242</v>
      </c>
      <c r="G2" s="95"/>
      <c r="H2" s="95"/>
      <c r="I2" s="95"/>
      <c r="J2" s="95"/>
      <c r="K2" s="95"/>
      <c r="L2" s="95"/>
      <c r="M2" s="11"/>
      <c r="N2" s="11"/>
      <c r="O2" s="11"/>
      <c r="P2" s="11"/>
      <c r="Q2" s="11"/>
      <c r="R2" s="11"/>
      <c r="S2" s="11"/>
      <c r="T2" s="11"/>
      <c r="U2" s="11"/>
      <c r="V2" s="11"/>
      <c r="W2" s="11"/>
      <c r="X2" s="11"/>
      <c r="Y2" s="11"/>
      <c r="Z2" s="11"/>
      <c r="AA2" s="11"/>
      <c r="AB2" s="11"/>
      <c r="AC2" s="11"/>
      <c r="AD2" s="11"/>
    </row>
    <row r="3" spans="1:30" ht="33" customHeight="1">
      <c r="B3" s="95" t="s">
        <v>27</v>
      </c>
      <c r="C3" s="95"/>
      <c r="D3" s="95"/>
      <c r="E3" s="54"/>
      <c r="F3" s="54"/>
      <c r="G3" s="46"/>
      <c r="H3" s="46"/>
      <c r="I3" s="54"/>
      <c r="J3" s="17"/>
      <c r="K3" s="17"/>
      <c r="L3" s="17"/>
      <c r="M3" s="11"/>
      <c r="N3" s="11"/>
      <c r="O3" s="11"/>
      <c r="P3" s="11"/>
      <c r="Q3" s="11"/>
      <c r="R3" s="11"/>
      <c r="S3" s="11"/>
      <c r="T3" s="11"/>
      <c r="U3" s="11"/>
      <c r="V3" s="11"/>
      <c r="W3" s="11"/>
      <c r="X3" s="11"/>
      <c r="Y3" s="11"/>
      <c r="Z3" s="11"/>
      <c r="AA3" s="11"/>
      <c r="AB3" s="11"/>
      <c r="AC3" s="11"/>
      <c r="AD3" s="11"/>
    </row>
    <row r="4" spans="1:30" ht="1.9" hidden="1" customHeight="1">
      <c r="B4" s="11"/>
      <c r="C4" s="11"/>
      <c r="D4" s="11"/>
      <c r="E4" s="11"/>
      <c r="F4" s="13"/>
      <c r="G4" s="47"/>
      <c r="H4" s="47"/>
      <c r="I4" s="13"/>
      <c r="J4" s="13"/>
      <c r="K4" s="13"/>
      <c r="L4" s="13"/>
      <c r="M4" s="11"/>
      <c r="N4" s="11"/>
      <c r="O4" s="11"/>
      <c r="P4" s="11"/>
      <c r="Q4" s="11"/>
      <c r="R4" s="11"/>
      <c r="S4" s="11"/>
      <c r="T4" s="11"/>
      <c r="U4" s="11"/>
      <c r="V4" s="11"/>
      <c r="W4" s="11"/>
      <c r="X4" s="11"/>
      <c r="Y4" s="11"/>
      <c r="Z4" s="11"/>
      <c r="AA4" s="11"/>
      <c r="AB4" s="11"/>
      <c r="AC4" s="11"/>
      <c r="AD4" s="11"/>
    </row>
    <row r="5" spans="1:30" ht="19.899999999999999" hidden="1" customHeight="1">
      <c r="B5" s="11"/>
      <c r="C5" s="11"/>
      <c r="D5" s="11"/>
      <c r="E5" s="11"/>
      <c r="F5" s="11"/>
      <c r="I5" s="11"/>
      <c r="J5" s="11"/>
      <c r="K5" s="11"/>
      <c r="L5" s="11"/>
      <c r="M5" s="11"/>
      <c r="N5" s="11"/>
      <c r="O5" s="11"/>
      <c r="P5" s="11"/>
      <c r="Q5" s="11"/>
      <c r="R5" s="11"/>
      <c r="S5" s="11"/>
      <c r="T5" s="11"/>
      <c r="U5" s="11"/>
      <c r="V5" s="11"/>
      <c r="W5" s="11"/>
      <c r="X5" s="11"/>
      <c r="Y5" s="11"/>
      <c r="Z5" s="11"/>
      <c r="AA5" s="11"/>
      <c r="AB5" s="11"/>
      <c r="AC5" s="11"/>
      <c r="AD5" s="11"/>
    </row>
    <row r="6" spans="1:30" ht="30" customHeight="1">
      <c r="A6" s="116" t="s">
        <v>28</v>
      </c>
      <c r="B6" s="101" t="s">
        <v>29</v>
      </c>
      <c r="C6" s="97" t="s">
        <v>30</v>
      </c>
      <c r="D6" s="97" t="s">
        <v>0</v>
      </c>
      <c r="E6" s="101" t="s">
        <v>31</v>
      </c>
      <c r="F6" s="101"/>
      <c r="G6" s="101"/>
      <c r="H6" s="101"/>
      <c r="I6" s="101"/>
      <c r="J6" s="101"/>
      <c r="K6" s="101"/>
      <c r="L6" s="101"/>
      <c r="M6" s="101"/>
      <c r="N6" s="101"/>
      <c r="O6" s="119" t="s">
        <v>31</v>
      </c>
      <c r="P6" s="119"/>
      <c r="Q6" s="119"/>
      <c r="R6" s="119"/>
      <c r="S6" s="119"/>
      <c r="T6" s="119"/>
      <c r="U6" s="119"/>
      <c r="V6" s="119"/>
      <c r="W6" s="119"/>
      <c r="X6" s="119"/>
      <c r="Y6" s="122" t="s">
        <v>31</v>
      </c>
      <c r="Z6" s="123"/>
      <c r="AA6" s="123"/>
      <c r="AB6" s="123"/>
      <c r="AC6" s="123"/>
      <c r="AD6" s="124"/>
    </row>
    <row r="7" spans="1:30" ht="23.25" customHeight="1">
      <c r="A7" s="117"/>
      <c r="B7" s="118"/>
      <c r="C7" s="118"/>
      <c r="D7" s="98"/>
      <c r="E7" s="99" t="s">
        <v>40</v>
      </c>
      <c r="F7" s="100"/>
      <c r="G7" s="100"/>
      <c r="H7" s="100"/>
      <c r="I7" s="100"/>
      <c r="J7" s="99" t="s">
        <v>41</v>
      </c>
      <c r="K7" s="100"/>
      <c r="L7" s="100"/>
      <c r="M7" s="100"/>
      <c r="N7" s="100"/>
      <c r="O7" s="99" t="s">
        <v>42</v>
      </c>
      <c r="P7" s="100"/>
      <c r="Q7" s="100"/>
      <c r="R7" s="100"/>
      <c r="S7" s="100"/>
      <c r="T7" s="99" t="s">
        <v>43</v>
      </c>
      <c r="U7" s="100"/>
      <c r="V7" s="100"/>
      <c r="W7" s="100"/>
      <c r="X7" s="100"/>
      <c r="Y7" s="130" t="s">
        <v>44</v>
      </c>
      <c r="Z7" s="131"/>
      <c r="AA7" s="131"/>
      <c r="AB7" s="131"/>
      <c r="AC7" s="131"/>
      <c r="AD7" s="129" t="s">
        <v>32</v>
      </c>
    </row>
    <row r="8" spans="1:30" ht="87.75" customHeight="1">
      <c r="A8" s="117"/>
      <c r="B8" s="118"/>
      <c r="C8" s="118"/>
      <c r="D8" s="98"/>
      <c r="E8" s="53" t="s">
        <v>1</v>
      </c>
      <c r="F8" s="53" t="s">
        <v>20</v>
      </c>
      <c r="G8" s="45" t="s">
        <v>21</v>
      </c>
      <c r="H8" s="45" t="s">
        <v>22</v>
      </c>
      <c r="I8" s="53" t="s">
        <v>23</v>
      </c>
      <c r="J8" s="5" t="s">
        <v>1</v>
      </c>
      <c r="K8" s="5" t="s">
        <v>20</v>
      </c>
      <c r="L8" s="5" t="s">
        <v>21</v>
      </c>
      <c r="M8" s="5" t="s">
        <v>22</v>
      </c>
      <c r="N8" s="5" t="s">
        <v>23</v>
      </c>
      <c r="O8" s="5" t="s">
        <v>1</v>
      </c>
      <c r="P8" s="5" t="s">
        <v>20</v>
      </c>
      <c r="Q8" s="5" t="s">
        <v>21</v>
      </c>
      <c r="R8" s="5" t="s">
        <v>22</v>
      </c>
      <c r="S8" s="5" t="s">
        <v>23</v>
      </c>
      <c r="T8" s="5" t="s">
        <v>1</v>
      </c>
      <c r="U8" s="5" t="s">
        <v>20</v>
      </c>
      <c r="V8" s="5" t="s">
        <v>21</v>
      </c>
      <c r="W8" s="5" t="s">
        <v>22</v>
      </c>
      <c r="X8" s="5" t="s">
        <v>23</v>
      </c>
      <c r="Y8" s="5" t="s">
        <v>1</v>
      </c>
      <c r="Z8" s="5" t="s">
        <v>20</v>
      </c>
      <c r="AA8" s="5" t="s">
        <v>21</v>
      </c>
      <c r="AB8" s="5" t="s">
        <v>22</v>
      </c>
      <c r="AC8" s="5" t="s">
        <v>23</v>
      </c>
      <c r="AD8" s="129"/>
    </row>
    <row r="9" spans="1:30" ht="13.5" customHeight="1">
      <c r="A9" s="1">
        <v>1</v>
      </c>
      <c r="B9" s="4">
        <v>2</v>
      </c>
      <c r="C9" s="4">
        <v>3</v>
      </c>
      <c r="D9" s="4">
        <v>4</v>
      </c>
      <c r="E9" s="52">
        <v>5</v>
      </c>
      <c r="F9" s="52">
        <v>6</v>
      </c>
      <c r="G9" s="44">
        <v>7</v>
      </c>
      <c r="H9" s="44">
        <v>8</v>
      </c>
      <c r="I9" s="52">
        <v>9</v>
      </c>
      <c r="J9" s="4">
        <v>10</v>
      </c>
      <c r="K9" s="4">
        <v>11</v>
      </c>
      <c r="L9" s="4">
        <v>12</v>
      </c>
      <c r="M9" s="4">
        <v>13</v>
      </c>
      <c r="N9" s="4">
        <v>14</v>
      </c>
      <c r="O9" s="4">
        <v>15</v>
      </c>
      <c r="P9" s="4">
        <v>16</v>
      </c>
      <c r="Q9" s="4">
        <v>17</v>
      </c>
      <c r="R9" s="4">
        <v>18</v>
      </c>
      <c r="S9" s="4">
        <v>19</v>
      </c>
      <c r="T9" s="4">
        <v>20</v>
      </c>
      <c r="U9" s="4">
        <v>21</v>
      </c>
      <c r="V9" s="4">
        <v>22</v>
      </c>
      <c r="W9" s="4">
        <v>23</v>
      </c>
      <c r="X9" s="4">
        <v>24</v>
      </c>
      <c r="Y9" s="4">
        <v>25</v>
      </c>
      <c r="Z9" s="4">
        <v>26</v>
      </c>
      <c r="AA9" s="4">
        <v>27</v>
      </c>
      <c r="AB9" s="4">
        <v>28</v>
      </c>
      <c r="AC9" s="4">
        <v>29</v>
      </c>
      <c r="AD9" s="43">
        <v>30</v>
      </c>
    </row>
    <row r="10" spans="1:30" s="14" customFormat="1" ht="47.45" customHeight="1">
      <c r="A10" s="2"/>
      <c r="B10" s="114" t="s">
        <v>132</v>
      </c>
      <c r="C10" s="115"/>
      <c r="D10" s="9"/>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1:30" s="14" customFormat="1" ht="39" customHeight="1">
      <c r="A11" s="2"/>
      <c r="B11" s="103" t="s">
        <v>133</v>
      </c>
      <c r="C11" s="104"/>
      <c r="D11" s="82"/>
      <c r="E11" s="82"/>
      <c r="F11" s="82"/>
      <c r="G11" s="82"/>
      <c r="H11" s="82"/>
      <c r="I11" s="82"/>
      <c r="J11" s="82"/>
      <c r="K11" s="82"/>
      <c r="L11" s="82"/>
      <c r="M11" s="82"/>
      <c r="N11" s="82"/>
      <c r="O11" s="10"/>
      <c r="P11" s="10"/>
      <c r="Q11" s="10"/>
      <c r="R11" s="10"/>
      <c r="S11" s="10"/>
      <c r="T11" s="10"/>
      <c r="U11" s="10"/>
      <c r="V11" s="10"/>
      <c r="W11" s="10"/>
      <c r="X11" s="10"/>
      <c r="Y11" s="10"/>
      <c r="Z11" s="10"/>
      <c r="AA11" s="10"/>
      <c r="AB11" s="10"/>
      <c r="AC11" s="10"/>
      <c r="AD11" s="10"/>
    </row>
    <row r="12" spans="1:30" s="14" customFormat="1" ht="127.9" customHeight="1">
      <c r="A12" s="81" t="s">
        <v>2</v>
      </c>
      <c r="B12" s="84" t="s">
        <v>46</v>
      </c>
      <c r="C12" s="106" t="s">
        <v>152</v>
      </c>
      <c r="D12" s="111" t="s">
        <v>45</v>
      </c>
      <c r="E12" s="15"/>
      <c r="F12" s="15"/>
      <c r="G12" s="15"/>
      <c r="H12" s="15"/>
      <c r="I12" s="15"/>
      <c r="J12" s="15"/>
      <c r="K12" s="15"/>
      <c r="L12" s="15"/>
      <c r="M12" s="15"/>
      <c r="N12" s="15"/>
      <c r="O12" s="15"/>
      <c r="P12" s="8"/>
      <c r="Q12" s="8"/>
      <c r="R12" s="8"/>
      <c r="S12" s="8"/>
      <c r="T12" s="8"/>
      <c r="U12" s="8"/>
      <c r="V12" s="8"/>
      <c r="W12" s="8"/>
      <c r="X12" s="8"/>
      <c r="Y12" s="8"/>
      <c r="Z12" s="8"/>
      <c r="AA12" s="8"/>
      <c r="AB12" s="8"/>
      <c r="AC12" s="8"/>
      <c r="AD12" s="8"/>
    </row>
    <row r="13" spans="1:30" s="14" customFormat="1" ht="81" customHeight="1">
      <c r="A13" s="81" t="s">
        <v>255</v>
      </c>
      <c r="B13" s="105" t="s">
        <v>18</v>
      </c>
      <c r="C13" s="109"/>
      <c r="D13" s="112"/>
      <c r="E13" s="7">
        <f>SUM(F13:G13)</f>
        <v>460697</v>
      </c>
      <c r="F13" s="7">
        <v>326623</v>
      </c>
      <c r="G13" s="7">
        <v>134074</v>
      </c>
      <c r="H13" s="7">
        <v>0</v>
      </c>
      <c r="I13" s="7">
        <v>0</v>
      </c>
      <c r="J13" s="7">
        <f>SUM(K13:L13)</f>
        <v>490804</v>
      </c>
      <c r="K13" s="7">
        <f>499409-3814-2223-2568</f>
        <v>490804</v>
      </c>
      <c r="L13" s="7">
        <v>0</v>
      </c>
      <c r="M13" s="7">
        <v>0</v>
      </c>
      <c r="N13" s="7">
        <v>0</v>
      </c>
      <c r="O13" s="33">
        <f>SUM(P13:Q13)</f>
        <v>455435</v>
      </c>
      <c r="P13" s="33">
        <v>455435</v>
      </c>
      <c r="Q13" s="33">
        <v>0</v>
      </c>
      <c r="R13" s="34">
        <v>0</v>
      </c>
      <c r="S13" s="34">
        <v>0</v>
      </c>
      <c r="T13" s="33">
        <f>SUM(U13:V13)</f>
        <v>425523</v>
      </c>
      <c r="U13" s="34">
        <v>425523</v>
      </c>
      <c r="V13" s="8">
        <v>0</v>
      </c>
      <c r="W13" s="8">
        <v>0</v>
      </c>
      <c r="X13" s="8">
        <v>0</v>
      </c>
      <c r="Y13" s="7">
        <f>SUM(Z13:AA13)</f>
        <v>425523</v>
      </c>
      <c r="Z13" s="8">
        <v>425523</v>
      </c>
      <c r="AA13" s="8">
        <v>0</v>
      </c>
      <c r="AB13" s="8">
        <v>0</v>
      </c>
      <c r="AC13" s="8">
        <v>0</v>
      </c>
      <c r="AD13" s="8">
        <f>SUM(Y13,T13,O13,J13,E13)</f>
        <v>2257982</v>
      </c>
    </row>
    <row r="14" spans="1:30" s="14" customFormat="1" ht="24" hidden="1" customHeight="1" thickBot="1">
      <c r="A14" s="81"/>
      <c r="B14" s="105"/>
      <c r="C14" s="109"/>
      <c r="D14" s="112"/>
      <c r="E14" s="7">
        <f t="shared" ref="E14:E23" si="0">SUM(F14:I14)</f>
        <v>0</v>
      </c>
      <c r="F14" s="7"/>
      <c r="G14" s="7"/>
      <c r="H14" s="7"/>
      <c r="I14" s="7"/>
      <c r="J14" s="33">
        <f t="shared" ref="J14:J23" si="1">SUM(K14:N14)</f>
        <v>0</v>
      </c>
      <c r="K14" s="33"/>
      <c r="L14" s="7"/>
      <c r="M14" s="7"/>
      <c r="N14" s="7"/>
      <c r="O14" s="33">
        <f>SUM(P14:S14)</f>
        <v>0</v>
      </c>
      <c r="P14" s="34">
        <v>0</v>
      </c>
      <c r="Q14" s="34">
        <v>0</v>
      </c>
      <c r="R14" s="34">
        <v>0</v>
      </c>
      <c r="S14" s="34">
        <v>0</v>
      </c>
      <c r="T14" s="33">
        <f t="shared" ref="T14:T23" si="2">SUM(U14:X14)</f>
        <v>0</v>
      </c>
      <c r="U14" s="34">
        <v>0</v>
      </c>
      <c r="V14" s="8">
        <v>0</v>
      </c>
      <c r="W14" s="8">
        <v>0</v>
      </c>
      <c r="X14" s="8">
        <v>0</v>
      </c>
      <c r="Y14" s="7">
        <f t="shared" ref="Y14:Y23" si="3">SUM(Z14:AC14)</f>
        <v>0</v>
      </c>
      <c r="Z14" s="8">
        <v>0</v>
      </c>
      <c r="AA14" s="8">
        <v>0</v>
      </c>
      <c r="AB14" s="8">
        <v>0</v>
      </c>
      <c r="AC14" s="8">
        <v>0</v>
      </c>
      <c r="AD14" s="8">
        <f t="shared" ref="AD14" si="4">SUM(Y14,T14,O14,J14,E14)</f>
        <v>0</v>
      </c>
    </row>
    <row r="15" spans="1:30" s="14" customFormat="1" ht="83.45" customHeight="1">
      <c r="A15" s="81" t="s">
        <v>256</v>
      </c>
      <c r="B15" s="84" t="s">
        <v>19</v>
      </c>
      <c r="C15" s="109"/>
      <c r="D15" s="113"/>
      <c r="E15" s="7">
        <f>SUM(F15:G15)</f>
        <v>354602</v>
      </c>
      <c r="F15" s="7">
        <v>244730</v>
      </c>
      <c r="G15" s="7">
        <v>109872</v>
      </c>
      <c r="H15" s="7">
        <v>0</v>
      </c>
      <c r="I15" s="7">
        <v>0</v>
      </c>
      <c r="J15" s="33">
        <f>SUM(K15:L15)</f>
        <v>385054</v>
      </c>
      <c r="K15" s="33">
        <f>387249-2611+416</f>
        <v>385054</v>
      </c>
      <c r="L15" s="7">
        <v>0</v>
      </c>
      <c r="M15" s="7">
        <v>0</v>
      </c>
      <c r="N15" s="7">
        <v>0</v>
      </c>
      <c r="O15" s="33">
        <f>SUM(P15:Q15)</f>
        <v>407130</v>
      </c>
      <c r="P15" s="34">
        <v>407130</v>
      </c>
      <c r="Q15" s="34">
        <v>0</v>
      </c>
      <c r="R15" s="34">
        <v>0</v>
      </c>
      <c r="S15" s="34">
        <v>0</v>
      </c>
      <c r="T15" s="33">
        <f>SUM(U15:V15)</f>
        <v>407878</v>
      </c>
      <c r="U15" s="34">
        <v>407878</v>
      </c>
      <c r="V15" s="8">
        <v>0</v>
      </c>
      <c r="W15" s="8">
        <v>0</v>
      </c>
      <c r="X15" s="8">
        <v>0</v>
      </c>
      <c r="Y15" s="7">
        <f>SUM(Z15:AA15)</f>
        <v>407878</v>
      </c>
      <c r="Z15" s="8">
        <v>407878</v>
      </c>
      <c r="AA15" s="8">
        <v>0</v>
      </c>
      <c r="AB15" s="8">
        <v>0</v>
      </c>
      <c r="AC15" s="8">
        <v>0</v>
      </c>
      <c r="AD15" s="8">
        <f>SUM(Y15,T15,O15,J15,E15)</f>
        <v>1962542</v>
      </c>
    </row>
    <row r="16" spans="1:30" s="14" customFormat="1" ht="83.45" customHeight="1">
      <c r="A16" s="81" t="s">
        <v>257</v>
      </c>
      <c r="B16" s="84" t="s">
        <v>249</v>
      </c>
      <c r="C16" s="110"/>
      <c r="D16" s="87"/>
      <c r="E16" s="7"/>
      <c r="F16" s="7"/>
      <c r="G16" s="7"/>
      <c r="H16" s="7"/>
      <c r="I16" s="7"/>
      <c r="J16" s="33">
        <f>SUM(K16:L16)</f>
        <v>6823</v>
      </c>
      <c r="K16" s="33">
        <v>6823</v>
      </c>
      <c r="L16" s="7">
        <v>0</v>
      </c>
      <c r="M16" s="7">
        <v>0</v>
      </c>
      <c r="N16" s="7">
        <v>0</v>
      </c>
      <c r="O16" s="33">
        <f>SUM(P16:Q16)</f>
        <v>19564</v>
      </c>
      <c r="P16" s="34">
        <v>19564</v>
      </c>
      <c r="Q16" s="34">
        <v>0</v>
      </c>
      <c r="R16" s="34">
        <v>0</v>
      </c>
      <c r="S16" s="34">
        <v>0</v>
      </c>
      <c r="T16" s="33">
        <v>0</v>
      </c>
      <c r="U16" s="34">
        <v>0</v>
      </c>
      <c r="V16" s="8">
        <v>0</v>
      </c>
      <c r="W16" s="8">
        <v>0</v>
      </c>
      <c r="X16" s="8">
        <v>0</v>
      </c>
      <c r="Y16" s="7">
        <v>0</v>
      </c>
      <c r="Z16" s="8">
        <v>0</v>
      </c>
      <c r="AA16" s="8">
        <v>0</v>
      </c>
      <c r="AB16" s="8">
        <v>0</v>
      </c>
      <c r="AC16" s="8">
        <v>0</v>
      </c>
      <c r="AD16" s="8">
        <f>J16</f>
        <v>6823</v>
      </c>
    </row>
    <row r="17" spans="1:30" s="14" customFormat="1" ht="72.599999999999994" customHeight="1">
      <c r="A17" s="81" t="s">
        <v>24</v>
      </c>
      <c r="B17" s="84" t="s">
        <v>207</v>
      </c>
      <c r="C17" s="80" t="s">
        <v>198</v>
      </c>
      <c r="D17" s="87">
        <v>2019</v>
      </c>
      <c r="E17" s="7">
        <f>SUM(F17:G17)</f>
        <v>1669.6</v>
      </c>
      <c r="F17" s="7">
        <f>1737.1-67.5</f>
        <v>1669.6</v>
      </c>
      <c r="G17" s="7">
        <v>0</v>
      </c>
      <c r="H17" s="7">
        <v>0</v>
      </c>
      <c r="I17" s="7">
        <v>0</v>
      </c>
      <c r="J17" s="33">
        <f>SUM(K17:L17)</f>
        <v>93</v>
      </c>
      <c r="K17" s="7">
        <f>0+93</f>
        <v>93</v>
      </c>
      <c r="L17" s="7">
        <v>0</v>
      </c>
      <c r="M17" s="7">
        <v>0</v>
      </c>
      <c r="N17" s="7">
        <v>0</v>
      </c>
      <c r="O17" s="7">
        <v>0</v>
      </c>
      <c r="P17" s="7">
        <v>0</v>
      </c>
      <c r="Q17" s="7">
        <v>0</v>
      </c>
      <c r="R17" s="7">
        <v>0</v>
      </c>
      <c r="S17" s="7">
        <v>0</v>
      </c>
      <c r="T17" s="7">
        <v>0</v>
      </c>
      <c r="U17" s="7">
        <v>0</v>
      </c>
      <c r="V17" s="7">
        <v>0</v>
      </c>
      <c r="W17" s="7">
        <v>0</v>
      </c>
      <c r="X17" s="7">
        <v>0</v>
      </c>
      <c r="Y17" s="7">
        <v>0</v>
      </c>
      <c r="Z17" s="7">
        <v>0</v>
      </c>
      <c r="AA17" s="7">
        <v>0</v>
      </c>
      <c r="AB17" s="7">
        <v>0</v>
      </c>
      <c r="AC17" s="7">
        <v>0</v>
      </c>
      <c r="AD17" s="8">
        <f t="shared" ref="AD17:AD22" si="5">SUM(Y17,T17,O17,J17,E17)</f>
        <v>1762.6</v>
      </c>
    </row>
    <row r="18" spans="1:30" s="14" customFormat="1" ht="118.9" customHeight="1">
      <c r="A18" s="81" t="s">
        <v>25</v>
      </c>
      <c r="B18" s="84" t="s">
        <v>26</v>
      </c>
      <c r="C18" s="80" t="s">
        <v>78</v>
      </c>
      <c r="D18" s="79" t="s">
        <v>88</v>
      </c>
      <c r="E18" s="7">
        <f>SUM(F18:G18)</f>
        <v>409</v>
      </c>
      <c r="F18" s="7">
        <v>409</v>
      </c>
      <c r="G18" s="7">
        <v>0</v>
      </c>
      <c r="H18" s="7">
        <v>0</v>
      </c>
      <c r="I18" s="7">
        <v>0</v>
      </c>
      <c r="J18" s="33">
        <f>SUM(K18:L18)</f>
        <v>337</v>
      </c>
      <c r="K18" s="33">
        <v>337</v>
      </c>
      <c r="L18" s="7">
        <v>0</v>
      </c>
      <c r="M18" s="7">
        <v>0</v>
      </c>
      <c r="N18" s="7">
        <v>0</v>
      </c>
      <c r="O18" s="33">
        <f>SUM(P18:Q18)</f>
        <v>316</v>
      </c>
      <c r="P18" s="33">
        <v>316</v>
      </c>
      <c r="Q18" s="33">
        <v>0</v>
      </c>
      <c r="R18" s="33">
        <v>0</v>
      </c>
      <c r="S18" s="33">
        <v>0</v>
      </c>
      <c r="T18" s="33">
        <f t="shared" si="2"/>
        <v>316</v>
      </c>
      <c r="U18" s="33">
        <v>316</v>
      </c>
      <c r="V18" s="7">
        <v>0</v>
      </c>
      <c r="W18" s="7">
        <v>0</v>
      </c>
      <c r="X18" s="7">
        <v>0</v>
      </c>
      <c r="Y18" s="7">
        <f t="shared" si="3"/>
        <v>316</v>
      </c>
      <c r="Z18" s="7">
        <v>316</v>
      </c>
      <c r="AA18" s="7">
        <v>0</v>
      </c>
      <c r="AB18" s="7">
        <v>0</v>
      </c>
      <c r="AC18" s="7">
        <v>0</v>
      </c>
      <c r="AD18" s="8">
        <f t="shared" si="5"/>
        <v>1694</v>
      </c>
    </row>
    <row r="19" spans="1:30" s="14" customFormat="1" ht="85.15" customHeight="1">
      <c r="A19" s="50" t="s">
        <v>37</v>
      </c>
      <c r="B19" s="60" t="s">
        <v>166</v>
      </c>
      <c r="C19" s="80" t="s">
        <v>141</v>
      </c>
      <c r="D19" s="79" t="s">
        <v>88</v>
      </c>
      <c r="E19" s="7">
        <f>SUM(F19:G19)</f>
        <v>8700</v>
      </c>
      <c r="F19" s="7">
        <v>8700</v>
      </c>
      <c r="G19" s="7">
        <v>0</v>
      </c>
      <c r="H19" s="7">
        <v>0</v>
      </c>
      <c r="I19" s="7">
        <v>0</v>
      </c>
      <c r="J19" s="33">
        <f>SUM(K19:L19)</f>
        <v>7910</v>
      </c>
      <c r="K19" s="33">
        <f>8251-341</f>
        <v>7910</v>
      </c>
      <c r="L19" s="7">
        <v>0</v>
      </c>
      <c r="M19" s="7">
        <v>0</v>
      </c>
      <c r="N19" s="7">
        <v>0</v>
      </c>
      <c r="O19" s="7">
        <f>SUM(P19:Q19)</f>
        <v>0</v>
      </c>
      <c r="P19" s="7">
        <v>0</v>
      </c>
      <c r="Q19" s="7">
        <v>0</v>
      </c>
      <c r="R19" s="7">
        <v>0</v>
      </c>
      <c r="S19" s="7">
        <v>0</v>
      </c>
      <c r="T19" s="33">
        <f t="shared" si="2"/>
        <v>0</v>
      </c>
      <c r="U19" s="7">
        <v>0</v>
      </c>
      <c r="V19" s="7">
        <v>0</v>
      </c>
      <c r="W19" s="7">
        <v>0</v>
      </c>
      <c r="X19" s="7">
        <v>0</v>
      </c>
      <c r="Y19" s="7">
        <v>0</v>
      </c>
      <c r="Z19" s="7">
        <v>0</v>
      </c>
      <c r="AA19" s="7">
        <v>0</v>
      </c>
      <c r="AB19" s="7">
        <v>0</v>
      </c>
      <c r="AC19" s="7">
        <v>0</v>
      </c>
      <c r="AD19" s="8">
        <f>SUM(Y19,T19,O19,J19,E19)</f>
        <v>16610</v>
      </c>
    </row>
    <row r="20" spans="1:30" s="14" customFormat="1" ht="55.9" customHeight="1">
      <c r="A20" s="81" t="s">
        <v>48</v>
      </c>
      <c r="B20" s="84" t="s">
        <v>47</v>
      </c>
      <c r="C20" s="80" t="s">
        <v>140</v>
      </c>
      <c r="D20" s="79" t="s">
        <v>45</v>
      </c>
      <c r="E20" s="7">
        <f t="shared" si="0"/>
        <v>0</v>
      </c>
      <c r="F20" s="7">
        <v>0</v>
      </c>
      <c r="G20" s="7">
        <v>0</v>
      </c>
      <c r="H20" s="7">
        <v>0</v>
      </c>
      <c r="I20" s="7">
        <v>0</v>
      </c>
      <c r="J20" s="33">
        <f t="shared" si="1"/>
        <v>297</v>
      </c>
      <c r="K20" s="33">
        <v>297</v>
      </c>
      <c r="L20" s="7">
        <v>0</v>
      </c>
      <c r="M20" s="7">
        <v>0</v>
      </c>
      <c r="N20" s="7">
        <v>0</v>
      </c>
      <c r="O20" s="7">
        <f t="shared" ref="O20:O23" si="6">SUM(P20:S20)</f>
        <v>591</v>
      </c>
      <c r="P20" s="8">
        <v>591</v>
      </c>
      <c r="Q20" s="8">
        <v>0</v>
      </c>
      <c r="R20" s="8">
        <v>0</v>
      </c>
      <c r="S20" s="8">
        <v>0</v>
      </c>
      <c r="T20" s="7">
        <f t="shared" si="2"/>
        <v>0</v>
      </c>
      <c r="U20" s="7">
        <v>0</v>
      </c>
      <c r="V20" s="7">
        <v>0</v>
      </c>
      <c r="W20" s="7">
        <v>0</v>
      </c>
      <c r="X20" s="7">
        <v>0</v>
      </c>
      <c r="Y20" s="7">
        <f t="shared" si="3"/>
        <v>0</v>
      </c>
      <c r="Z20" s="7">
        <v>0</v>
      </c>
      <c r="AA20" s="7">
        <v>0</v>
      </c>
      <c r="AB20" s="7">
        <v>0</v>
      </c>
      <c r="AC20" s="7">
        <v>0</v>
      </c>
      <c r="AD20" s="8">
        <f t="shared" si="5"/>
        <v>888</v>
      </c>
    </row>
    <row r="21" spans="1:30" s="14" customFormat="1" ht="37.9" customHeight="1">
      <c r="A21" s="81" t="s">
        <v>49</v>
      </c>
      <c r="B21" s="84" t="s">
        <v>209</v>
      </c>
      <c r="C21" s="80" t="s">
        <v>79</v>
      </c>
      <c r="D21" s="79" t="s">
        <v>45</v>
      </c>
      <c r="E21" s="7">
        <f t="shared" si="0"/>
        <v>0</v>
      </c>
      <c r="F21" s="7">
        <v>0</v>
      </c>
      <c r="G21" s="7">
        <v>0</v>
      </c>
      <c r="H21" s="7">
        <v>0</v>
      </c>
      <c r="I21" s="7">
        <v>0</v>
      </c>
      <c r="J21" s="7">
        <f t="shared" si="1"/>
        <v>0</v>
      </c>
      <c r="K21" s="7">
        <v>0</v>
      </c>
      <c r="L21" s="7">
        <v>0</v>
      </c>
      <c r="M21" s="7">
        <v>0</v>
      </c>
      <c r="N21" s="7">
        <v>0</v>
      </c>
      <c r="O21" s="7">
        <f t="shared" si="6"/>
        <v>0</v>
      </c>
      <c r="P21" s="8">
        <v>0</v>
      </c>
      <c r="Q21" s="8">
        <v>0</v>
      </c>
      <c r="R21" s="8">
        <v>0</v>
      </c>
      <c r="S21" s="8">
        <v>0</v>
      </c>
      <c r="T21" s="7">
        <f t="shared" si="2"/>
        <v>0</v>
      </c>
      <c r="U21" s="7">
        <v>0</v>
      </c>
      <c r="V21" s="7">
        <v>0</v>
      </c>
      <c r="W21" s="7">
        <v>0</v>
      </c>
      <c r="X21" s="7">
        <v>0</v>
      </c>
      <c r="Y21" s="7">
        <f t="shared" si="3"/>
        <v>0</v>
      </c>
      <c r="Z21" s="7">
        <v>0</v>
      </c>
      <c r="AA21" s="7">
        <v>0</v>
      </c>
      <c r="AB21" s="7">
        <v>0</v>
      </c>
      <c r="AC21" s="7">
        <v>0</v>
      </c>
      <c r="AD21" s="8">
        <f t="shared" si="5"/>
        <v>0</v>
      </c>
    </row>
    <row r="22" spans="1:30" s="14" customFormat="1" ht="227.25" customHeight="1">
      <c r="A22" s="51" t="s">
        <v>50</v>
      </c>
      <c r="B22" s="84" t="s">
        <v>208</v>
      </c>
      <c r="C22" s="80" t="s">
        <v>272</v>
      </c>
      <c r="D22" s="79" t="s">
        <v>223</v>
      </c>
      <c r="E22" s="7">
        <v>0</v>
      </c>
      <c r="F22" s="7">
        <v>0</v>
      </c>
      <c r="G22" s="7">
        <v>0</v>
      </c>
      <c r="H22" s="7">
        <v>0</v>
      </c>
      <c r="I22" s="7">
        <v>0</v>
      </c>
      <c r="J22" s="33">
        <f>SUM(K22:N22)</f>
        <v>5736</v>
      </c>
      <c r="K22" s="33">
        <v>574</v>
      </c>
      <c r="L22" s="33">
        <v>723</v>
      </c>
      <c r="M22" s="33">
        <v>4439</v>
      </c>
      <c r="N22" s="7">
        <v>0</v>
      </c>
      <c r="O22" s="7">
        <f t="shared" si="6"/>
        <v>641</v>
      </c>
      <c r="P22" s="8">
        <v>641</v>
      </c>
      <c r="Q22" s="8">
        <v>0</v>
      </c>
      <c r="R22" s="8">
        <v>0</v>
      </c>
      <c r="S22" s="8">
        <v>0</v>
      </c>
      <c r="T22" s="7">
        <f>SUM(U22:W22)</f>
        <v>5736</v>
      </c>
      <c r="U22" s="7">
        <v>574</v>
      </c>
      <c r="V22" s="7">
        <v>723</v>
      </c>
      <c r="W22" s="7">
        <v>4439</v>
      </c>
      <c r="X22" s="7">
        <v>0</v>
      </c>
      <c r="Y22" s="7">
        <f>SUM(Z22:AC22)</f>
        <v>0</v>
      </c>
      <c r="Z22" s="7">
        <v>0</v>
      </c>
      <c r="AA22" s="7">
        <v>0</v>
      </c>
      <c r="AB22" s="7">
        <v>0</v>
      </c>
      <c r="AC22" s="7">
        <v>0</v>
      </c>
      <c r="AD22" s="8">
        <f t="shared" si="5"/>
        <v>12113</v>
      </c>
    </row>
    <row r="23" spans="1:30" s="11" customFormat="1" ht="71.25" customHeight="1">
      <c r="A23" s="81" t="s">
        <v>163</v>
      </c>
      <c r="B23" s="84" t="s">
        <v>151</v>
      </c>
      <c r="C23" s="80" t="s">
        <v>82</v>
      </c>
      <c r="D23" s="79" t="s">
        <v>45</v>
      </c>
      <c r="E23" s="7">
        <f t="shared" si="0"/>
        <v>240</v>
      </c>
      <c r="F23" s="7">
        <v>240</v>
      </c>
      <c r="G23" s="7">
        <v>0</v>
      </c>
      <c r="H23" s="7">
        <v>0</v>
      </c>
      <c r="I23" s="7">
        <v>0</v>
      </c>
      <c r="J23" s="33">
        <f t="shared" si="1"/>
        <v>0</v>
      </c>
      <c r="K23" s="33">
        <f>150-150</f>
        <v>0</v>
      </c>
      <c r="L23" s="33">
        <v>0</v>
      </c>
      <c r="M23" s="7">
        <v>0</v>
      </c>
      <c r="N23" s="7">
        <v>0</v>
      </c>
      <c r="O23" s="33">
        <f t="shared" si="6"/>
        <v>0</v>
      </c>
      <c r="P23" s="34">
        <v>0</v>
      </c>
      <c r="Q23" s="34">
        <v>0</v>
      </c>
      <c r="R23" s="34">
        <v>0</v>
      </c>
      <c r="S23" s="34">
        <v>0</v>
      </c>
      <c r="T23" s="33">
        <f t="shared" si="2"/>
        <v>0</v>
      </c>
      <c r="U23" s="34">
        <v>0</v>
      </c>
      <c r="V23" s="8">
        <v>0</v>
      </c>
      <c r="W23" s="8">
        <v>0</v>
      </c>
      <c r="X23" s="8">
        <v>0</v>
      </c>
      <c r="Y23" s="7">
        <f t="shared" si="3"/>
        <v>0</v>
      </c>
      <c r="Z23" s="8">
        <v>0</v>
      </c>
      <c r="AA23" s="8">
        <v>0</v>
      </c>
      <c r="AB23" s="8">
        <v>0</v>
      </c>
      <c r="AC23" s="8">
        <v>0</v>
      </c>
      <c r="AD23" s="8">
        <f>SUM(Y23,T23,O23,J23,E23)</f>
        <v>240</v>
      </c>
    </row>
    <row r="24" spans="1:30" s="14" customFormat="1" ht="82.9" customHeight="1">
      <c r="A24" s="81" t="s">
        <v>164</v>
      </c>
      <c r="B24" s="84" t="s">
        <v>210</v>
      </c>
      <c r="C24" s="80" t="s">
        <v>129</v>
      </c>
      <c r="D24" s="79" t="s">
        <v>45</v>
      </c>
      <c r="E24" s="7">
        <f t="shared" ref="E24" si="7">SUM(F24:I24)</f>
        <v>0</v>
      </c>
      <c r="F24" s="7">
        <v>0</v>
      </c>
      <c r="G24" s="7">
        <v>0</v>
      </c>
      <c r="H24" s="7">
        <v>0</v>
      </c>
      <c r="I24" s="7">
        <v>0</v>
      </c>
      <c r="J24" s="7">
        <f t="shared" ref="J24" si="8">SUM(K24:N24)</f>
        <v>0</v>
      </c>
      <c r="K24" s="7">
        <v>0</v>
      </c>
      <c r="L24" s="7">
        <v>0</v>
      </c>
      <c r="M24" s="7">
        <v>0</v>
      </c>
      <c r="N24" s="7">
        <v>0</v>
      </c>
      <c r="O24" s="7">
        <f t="shared" ref="O24" si="9">SUM(P24:S24)</f>
        <v>0</v>
      </c>
      <c r="P24" s="8">
        <v>0</v>
      </c>
      <c r="Q24" s="8">
        <v>0</v>
      </c>
      <c r="R24" s="8">
        <v>0</v>
      </c>
      <c r="S24" s="8">
        <v>0</v>
      </c>
      <c r="T24" s="7">
        <f t="shared" ref="T24" si="10">SUM(U24:X24)</f>
        <v>0</v>
      </c>
      <c r="U24" s="8">
        <v>0</v>
      </c>
      <c r="V24" s="8">
        <v>0</v>
      </c>
      <c r="W24" s="8">
        <v>0</v>
      </c>
      <c r="X24" s="8">
        <v>0</v>
      </c>
      <c r="Y24" s="7">
        <f t="shared" ref="Y24" si="11">SUM(Z24:AC24)</f>
        <v>0</v>
      </c>
      <c r="Z24" s="8">
        <v>0</v>
      </c>
      <c r="AA24" s="8">
        <v>0</v>
      </c>
      <c r="AB24" s="8">
        <v>0</v>
      </c>
      <c r="AC24" s="8">
        <v>0</v>
      </c>
      <c r="AD24" s="8">
        <f t="shared" ref="AD24" si="12">SUM(Y24,T24,O24,J24,E24)</f>
        <v>0</v>
      </c>
    </row>
    <row r="25" spans="1:30" s="30" customFormat="1" ht="28.9" customHeight="1">
      <c r="A25" s="29"/>
      <c r="B25" s="82" t="s">
        <v>75</v>
      </c>
      <c r="C25" s="82"/>
      <c r="D25" s="18"/>
      <c r="E25" s="15">
        <f t="shared" ref="E25:AC25" si="13">SUM(E13:E24)</f>
        <v>826317.6</v>
      </c>
      <c r="F25" s="15">
        <f t="shared" si="13"/>
        <v>582371.6</v>
      </c>
      <c r="G25" s="15">
        <f t="shared" si="13"/>
        <v>243946</v>
      </c>
      <c r="H25" s="15">
        <f t="shared" si="13"/>
        <v>0</v>
      </c>
      <c r="I25" s="15">
        <f t="shared" si="13"/>
        <v>0</v>
      </c>
      <c r="J25" s="15">
        <f t="shared" si="13"/>
        <v>897054</v>
      </c>
      <c r="K25" s="15">
        <f t="shared" si="13"/>
        <v>891892</v>
      </c>
      <c r="L25" s="15">
        <f t="shared" si="13"/>
        <v>723</v>
      </c>
      <c r="M25" s="15">
        <f t="shared" si="13"/>
        <v>4439</v>
      </c>
      <c r="N25" s="15">
        <f t="shared" si="13"/>
        <v>0</v>
      </c>
      <c r="O25" s="15">
        <f t="shared" si="13"/>
        <v>883677</v>
      </c>
      <c r="P25" s="15">
        <f t="shared" si="13"/>
        <v>883677</v>
      </c>
      <c r="Q25" s="15">
        <f t="shared" si="13"/>
        <v>0</v>
      </c>
      <c r="R25" s="15">
        <f t="shared" si="13"/>
        <v>0</v>
      </c>
      <c r="S25" s="15">
        <f t="shared" si="13"/>
        <v>0</v>
      </c>
      <c r="T25" s="15">
        <f t="shared" si="13"/>
        <v>839453</v>
      </c>
      <c r="U25" s="15">
        <f t="shared" si="13"/>
        <v>834291</v>
      </c>
      <c r="V25" s="15">
        <f t="shared" si="13"/>
        <v>723</v>
      </c>
      <c r="W25" s="15">
        <f t="shared" si="13"/>
        <v>4439</v>
      </c>
      <c r="X25" s="15">
        <f t="shared" si="13"/>
        <v>0</v>
      </c>
      <c r="Y25" s="15">
        <f t="shared" si="13"/>
        <v>833717</v>
      </c>
      <c r="Z25" s="15">
        <f t="shared" si="13"/>
        <v>833717</v>
      </c>
      <c r="AA25" s="15">
        <f t="shared" si="13"/>
        <v>0</v>
      </c>
      <c r="AB25" s="15">
        <f t="shared" si="13"/>
        <v>0</v>
      </c>
      <c r="AC25" s="15">
        <f t="shared" si="13"/>
        <v>0</v>
      </c>
      <c r="AD25" s="8">
        <f>SUM(Y25,T25,O25,J25,E25)</f>
        <v>4280218.5999999996</v>
      </c>
    </row>
    <row r="26" spans="1:30" s="14" customFormat="1" ht="47.45" customHeight="1">
      <c r="A26" s="2"/>
      <c r="B26" s="103" t="s">
        <v>134</v>
      </c>
      <c r="C26" s="103"/>
      <c r="D26" s="83"/>
      <c r="E26" s="15"/>
      <c r="F26" s="15"/>
      <c r="G26" s="15"/>
      <c r="H26" s="15"/>
      <c r="I26" s="15"/>
      <c r="J26" s="15"/>
      <c r="K26" s="15"/>
      <c r="L26" s="15"/>
      <c r="M26" s="15"/>
      <c r="N26" s="15"/>
      <c r="O26" s="15"/>
      <c r="P26" s="8"/>
      <c r="Q26" s="8"/>
      <c r="R26" s="8"/>
      <c r="S26" s="8"/>
      <c r="T26" s="8"/>
      <c r="U26" s="8"/>
      <c r="V26" s="8"/>
      <c r="W26" s="8"/>
      <c r="X26" s="8"/>
      <c r="Y26" s="8"/>
      <c r="Z26" s="8"/>
      <c r="AA26" s="8"/>
      <c r="AB26" s="8"/>
      <c r="AC26" s="8"/>
      <c r="AD26" s="8"/>
    </row>
    <row r="27" spans="1:30" s="14" customFormat="1" ht="94.5" customHeight="1">
      <c r="A27" s="3" t="s">
        <v>3</v>
      </c>
      <c r="B27" s="84" t="s">
        <v>51</v>
      </c>
      <c r="C27" s="80" t="s">
        <v>180</v>
      </c>
      <c r="D27" s="79" t="s">
        <v>45</v>
      </c>
      <c r="E27" s="7">
        <f>SUM(F27:I27)</f>
        <v>0</v>
      </c>
      <c r="F27" s="7">
        <v>0</v>
      </c>
      <c r="G27" s="7">
        <v>0</v>
      </c>
      <c r="H27" s="7">
        <v>0</v>
      </c>
      <c r="I27" s="7">
        <v>0</v>
      </c>
      <c r="J27" s="7">
        <f>SUM(K27:N27)</f>
        <v>0</v>
      </c>
      <c r="K27" s="7">
        <v>0</v>
      </c>
      <c r="L27" s="7">
        <v>0</v>
      </c>
      <c r="M27" s="7">
        <v>0</v>
      </c>
      <c r="N27" s="7">
        <v>0</v>
      </c>
      <c r="O27" s="7">
        <f>SUM(P27:S27)</f>
        <v>0</v>
      </c>
      <c r="P27" s="7">
        <v>0</v>
      </c>
      <c r="Q27" s="7">
        <v>0</v>
      </c>
      <c r="R27" s="7">
        <v>0</v>
      </c>
      <c r="S27" s="7">
        <v>0</v>
      </c>
      <c r="T27" s="7">
        <f>SUM(U27:X27)</f>
        <v>0</v>
      </c>
      <c r="U27" s="7">
        <v>0</v>
      </c>
      <c r="V27" s="7">
        <v>0</v>
      </c>
      <c r="W27" s="7">
        <v>0</v>
      </c>
      <c r="X27" s="7">
        <v>0</v>
      </c>
      <c r="Y27" s="7">
        <f>SUM(Z27:AC27)</f>
        <v>0</v>
      </c>
      <c r="Z27" s="7">
        <v>0</v>
      </c>
      <c r="AA27" s="7">
        <v>0</v>
      </c>
      <c r="AB27" s="7">
        <v>0</v>
      </c>
      <c r="AC27" s="7">
        <v>0</v>
      </c>
      <c r="AD27" s="8">
        <f>SUM(Y27,T27,O27,J27,E27)</f>
        <v>0</v>
      </c>
    </row>
    <row r="28" spans="1:30" s="14" customFormat="1" ht="64.900000000000006" customHeight="1">
      <c r="A28" s="81" t="s">
        <v>4</v>
      </c>
      <c r="B28" s="84" t="s">
        <v>143</v>
      </c>
      <c r="C28" s="80" t="s">
        <v>79</v>
      </c>
      <c r="D28" s="79" t="s">
        <v>45</v>
      </c>
      <c r="E28" s="7">
        <f>SUM(F28:I28)</f>
        <v>0</v>
      </c>
      <c r="F28" s="7">
        <v>0</v>
      </c>
      <c r="G28" s="7">
        <v>0</v>
      </c>
      <c r="H28" s="7">
        <v>0</v>
      </c>
      <c r="I28" s="7">
        <v>0</v>
      </c>
      <c r="J28" s="7">
        <f>SUM(K28:N28)</f>
        <v>0</v>
      </c>
      <c r="K28" s="7">
        <v>0</v>
      </c>
      <c r="L28" s="7">
        <v>0</v>
      </c>
      <c r="M28" s="7">
        <v>0</v>
      </c>
      <c r="N28" s="7">
        <v>0</v>
      </c>
      <c r="O28" s="7">
        <f>SUM(P28:S28)</f>
        <v>0</v>
      </c>
      <c r="P28" s="7">
        <v>0</v>
      </c>
      <c r="Q28" s="7">
        <v>0</v>
      </c>
      <c r="R28" s="7">
        <v>0</v>
      </c>
      <c r="S28" s="7">
        <v>0</v>
      </c>
      <c r="T28" s="7">
        <f>SUM(U28:X28)</f>
        <v>0</v>
      </c>
      <c r="U28" s="7">
        <v>0</v>
      </c>
      <c r="V28" s="7">
        <v>0</v>
      </c>
      <c r="W28" s="7">
        <v>0</v>
      </c>
      <c r="X28" s="7">
        <v>0</v>
      </c>
      <c r="Y28" s="7">
        <f>SUM(Z28:AC28)</f>
        <v>0</v>
      </c>
      <c r="Z28" s="7">
        <v>0</v>
      </c>
      <c r="AA28" s="7">
        <v>0</v>
      </c>
      <c r="AB28" s="7">
        <v>0</v>
      </c>
      <c r="AC28" s="7">
        <v>0</v>
      </c>
      <c r="AD28" s="8">
        <f>SUM(Y28,T28,O28,J28,E28)</f>
        <v>0</v>
      </c>
    </row>
    <row r="29" spans="1:30" s="14" customFormat="1" ht="54.75" customHeight="1">
      <c r="A29" s="81" t="s">
        <v>5</v>
      </c>
      <c r="B29" s="84" t="s">
        <v>108</v>
      </c>
      <c r="C29" s="80" t="s">
        <v>153</v>
      </c>
      <c r="D29" s="79" t="s">
        <v>45</v>
      </c>
      <c r="E29" s="7">
        <v>0</v>
      </c>
      <c r="F29" s="7">
        <v>0</v>
      </c>
      <c r="G29" s="7">
        <v>0</v>
      </c>
      <c r="H29" s="7">
        <v>0</v>
      </c>
      <c r="I29" s="7">
        <v>0</v>
      </c>
      <c r="J29" s="7">
        <v>0</v>
      </c>
      <c r="K29" s="7">
        <v>0</v>
      </c>
      <c r="L29" s="7">
        <v>0</v>
      </c>
      <c r="M29" s="7">
        <v>0</v>
      </c>
      <c r="N29" s="7">
        <v>0</v>
      </c>
      <c r="O29" s="7">
        <f>SUM(P29:S29)</f>
        <v>0</v>
      </c>
      <c r="P29" s="7">
        <v>0</v>
      </c>
      <c r="Q29" s="7">
        <v>0</v>
      </c>
      <c r="R29" s="7">
        <v>0</v>
      </c>
      <c r="S29" s="7">
        <v>0</v>
      </c>
      <c r="T29" s="7">
        <f>SUM(U29:X29)</f>
        <v>0</v>
      </c>
      <c r="U29" s="7">
        <v>0</v>
      </c>
      <c r="V29" s="7">
        <v>0</v>
      </c>
      <c r="W29" s="7">
        <v>0</v>
      </c>
      <c r="X29" s="7">
        <v>0</v>
      </c>
      <c r="Y29" s="7">
        <f>SUM(Z29:AC29)</f>
        <v>0</v>
      </c>
      <c r="Z29" s="7">
        <v>0</v>
      </c>
      <c r="AA29" s="7">
        <v>0</v>
      </c>
      <c r="AB29" s="7">
        <v>0</v>
      </c>
      <c r="AC29" s="7">
        <v>0</v>
      </c>
      <c r="AD29" s="8">
        <f>SUM(Y29,T29,O29,J29,E29)</f>
        <v>0</v>
      </c>
    </row>
    <row r="30" spans="1:30" s="14" customFormat="1" ht="85.15" customHeight="1">
      <c r="A30" s="81" t="s">
        <v>6</v>
      </c>
      <c r="B30" s="84" t="s">
        <v>211</v>
      </c>
      <c r="C30" s="80" t="s">
        <v>212</v>
      </c>
      <c r="D30" s="79" t="s">
        <v>45</v>
      </c>
      <c r="E30" s="7">
        <f>SUM(F30:I30)</f>
        <v>0</v>
      </c>
      <c r="F30" s="7">
        <v>0</v>
      </c>
      <c r="G30" s="7">
        <v>0</v>
      </c>
      <c r="H30" s="7">
        <v>0</v>
      </c>
      <c r="I30" s="7">
        <v>0</v>
      </c>
      <c r="J30" s="7">
        <f>SUM(K30:N30)</f>
        <v>0</v>
      </c>
      <c r="K30" s="7">
        <v>0</v>
      </c>
      <c r="L30" s="7">
        <v>0</v>
      </c>
      <c r="M30" s="7">
        <v>0</v>
      </c>
      <c r="N30" s="7">
        <v>0</v>
      </c>
      <c r="O30" s="7">
        <f>SUM(P30:S30)</f>
        <v>0</v>
      </c>
      <c r="P30" s="7">
        <v>0</v>
      </c>
      <c r="Q30" s="7">
        <v>0</v>
      </c>
      <c r="R30" s="7">
        <v>0</v>
      </c>
      <c r="S30" s="7">
        <v>0</v>
      </c>
      <c r="T30" s="7">
        <f>SUM(U30:X30)</f>
        <v>0</v>
      </c>
      <c r="U30" s="7">
        <v>0</v>
      </c>
      <c r="V30" s="7">
        <v>0</v>
      </c>
      <c r="W30" s="7">
        <v>0</v>
      </c>
      <c r="X30" s="7">
        <v>0</v>
      </c>
      <c r="Y30" s="7">
        <f>SUM(Z30:AC30)</f>
        <v>0</v>
      </c>
      <c r="Z30" s="7">
        <v>0</v>
      </c>
      <c r="AA30" s="7">
        <v>0</v>
      </c>
      <c r="AB30" s="7">
        <v>0</v>
      </c>
      <c r="AC30" s="7">
        <v>0</v>
      </c>
      <c r="AD30" s="8">
        <f>SUM(Y30,T30,O30,J30,E30)</f>
        <v>0</v>
      </c>
    </row>
    <row r="31" spans="1:30" s="30" customFormat="1" ht="30" customHeight="1">
      <c r="A31" s="23"/>
      <c r="B31" s="24" t="s">
        <v>76</v>
      </c>
      <c r="C31" s="18"/>
      <c r="D31" s="25"/>
      <c r="E31" s="15">
        <f>SUM(E27:E30)</f>
        <v>0</v>
      </c>
      <c r="F31" s="15">
        <f t="shared" ref="F31:AC31" si="14">SUM(F27:F30)</f>
        <v>0</v>
      </c>
      <c r="G31" s="15">
        <f t="shared" si="14"/>
        <v>0</v>
      </c>
      <c r="H31" s="15">
        <f t="shared" si="14"/>
        <v>0</v>
      </c>
      <c r="I31" s="15">
        <f t="shared" si="14"/>
        <v>0</v>
      </c>
      <c r="J31" s="15">
        <f t="shared" si="14"/>
        <v>0</v>
      </c>
      <c r="K31" s="15">
        <f t="shared" si="14"/>
        <v>0</v>
      </c>
      <c r="L31" s="15">
        <f t="shared" si="14"/>
        <v>0</v>
      </c>
      <c r="M31" s="15">
        <f t="shared" si="14"/>
        <v>0</v>
      </c>
      <c r="N31" s="15">
        <f t="shared" si="14"/>
        <v>0</v>
      </c>
      <c r="O31" s="15">
        <f t="shared" si="14"/>
        <v>0</v>
      </c>
      <c r="P31" s="15">
        <f t="shared" si="14"/>
        <v>0</v>
      </c>
      <c r="Q31" s="15">
        <f t="shared" si="14"/>
        <v>0</v>
      </c>
      <c r="R31" s="15">
        <f t="shared" si="14"/>
        <v>0</v>
      </c>
      <c r="S31" s="15">
        <f t="shared" si="14"/>
        <v>0</v>
      </c>
      <c r="T31" s="15">
        <f t="shared" si="14"/>
        <v>0</v>
      </c>
      <c r="U31" s="15">
        <f t="shared" si="14"/>
        <v>0</v>
      </c>
      <c r="V31" s="15">
        <f t="shared" si="14"/>
        <v>0</v>
      </c>
      <c r="W31" s="15">
        <f t="shared" si="14"/>
        <v>0</v>
      </c>
      <c r="X31" s="15">
        <f t="shared" si="14"/>
        <v>0</v>
      </c>
      <c r="Y31" s="15">
        <f t="shared" si="14"/>
        <v>0</v>
      </c>
      <c r="Z31" s="15">
        <f t="shared" si="14"/>
        <v>0</v>
      </c>
      <c r="AA31" s="15">
        <f t="shared" si="14"/>
        <v>0</v>
      </c>
      <c r="AB31" s="15">
        <f t="shared" si="14"/>
        <v>0</v>
      </c>
      <c r="AC31" s="15">
        <f t="shared" si="14"/>
        <v>0</v>
      </c>
      <c r="AD31" s="8">
        <f>SUM(Y31,T31,O31,J31,E31)</f>
        <v>0</v>
      </c>
    </row>
    <row r="32" spans="1:30" s="14" customFormat="1" ht="37.5" customHeight="1">
      <c r="A32" s="2"/>
      <c r="B32" s="103" t="s">
        <v>135</v>
      </c>
      <c r="C32" s="103"/>
      <c r="D32" s="83"/>
      <c r="E32" s="15"/>
      <c r="F32" s="15"/>
      <c r="G32" s="15"/>
      <c r="H32" s="15"/>
      <c r="I32" s="15"/>
      <c r="J32" s="15"/>
      <c r="K32" s="15"/>
      <c r="L32" s="15"/>
      <c r="M32" s="15"/>
      <c r="N32" s="15"/>
      <c r="O32" s="15"/>
      <c r="P32" s="8"/>
      <c r="Q32" s="8"/>
      <c r="R32" s="8"/>
      <c r="S32" s="8"/>
      <c r="T32" s="8"/>
      <c r="U32" s="8"/>
      <c r="V32" s="8"/>
      <c r="W32" s="8"/>
      <c r="X32" s="8"/>
      <c r="Y32" s="8"/>
      <c r="Z32" s="8"/>
      <c r="AA32" s="8"/>
      <c r="AB32" s="8"/>
      <c r="AC32" s="8"/>
      <c r="AD32" s="8"/>
    </row>
    <row r="33" spans="1:30" s="14" customFormat="1" ht="72.75" customHeight="1">
      <c r="A33" s="81" t="s">
        <v>7</v>
      </c>
      <c r="B33" s="84" t="s">
        <v>213</v>
      </c>
      <c r="C33" s="80" t="s">
        <v>154</v>
      </c>
      <c r="D33" s="79" t="s">
        <v>45</v>
      </c>
      <c r="E33" s="7">
        <f>SUM(F33:I33)</f>
        <v>0</v>
      </c>
      <c r="F33" s="7">
        <v>0</v>
      </c>
      <c r="G33" s="7">
        <v>0</v>
      </c>
      <c r="H33" s="7">
        <v>0</v>
      </c>
      <c r="I33" s="7">
        <v>0</v>
      </c>
      <c r="J33" s="7">
        <f>SUM(K33:N33)</f>
        <v>0</v>
      </c>
      <c r="K33" s="7">
        <v>0</v>
      </c>
      <c r="L33" s="7">
        <v>0</v>
      </c>
      <c r="M33" s="7">
        <v>0</v>
      </c>
      <c r="N33" s="7">
        <v>0</v>
      </c>
      <c r="O33" s="7">
        <f>SUM(P33:S33)</f>
        <v>0</v>
      </c>
      <c r="P33" s="7">
        <v>0</v>
      </c>
      <c r="Q33" s="7">
        <v>0</v>
      </c>
      <c r="R33" s="7">
        <v>0</v>
      </c>
      <c r="S33" s="7">
        <v>0</v>
      </c>
      <c r="T33" s="7">
        <f>SUM(U33:X33)</f>
        <v>0</v>
      </c>
      <c r="U33" s="7">
        <v>0</v>
      </c>
      <c r="V33" s="7">
        <v>0</v>
      </c>
      <c r="W33" s="7">
        <v>0</v>
      </c>
      <c r="X33" s="7">
        <v>0</v>
      </c>
      <c r="Y33" s="7">
        <f>SUM(Z33:AC33)</f>
        <v>0</v>
      </c>
      <c r="Z33" s="7">
        <v>0</v>
      </c>
      <c r="AA33" s="7">
        <v>0</v>
      </c>
      <c r="AB33" s="7">
        <v>0</v>
      </c>
      <c r="AC33" s="7">
        <v>0</v>
      </c>
      <c r="AD33" s="8">
        <f t="shared" ref="AD33:AD40" si="15">SUM(Y33,T33,O33,J33,E33)</f>
        <v>0</v>
      </c>
    </row>
    <row r="34" spans="1:30" s="14" customFormat="1" ht="87.6" customHeight="1">
      <c r="A34" s="81" t="s">
        <v>16</v>
      </c>
      <c r="B34" s="84" t="s">
        <v>191</v>
      </c>
      <c r="C34" s="80" t="s">
        <v>155</v>
      </c>
      <c r="D34" s="79" t="s">
        <v>224</v>
      </c>
      <c r="E34" s="7">
        <f t="shared" ref="E34:E49" si="16">SUM(F34:I34)</f>
        <v>0</v>
      </c>
      <c r="F34" s="7">
        <v>0</v>
      </c>
      <c r="G34" s="7">
        <v>0</v>
      </c>
      <c r="H34" s="7">
        <v>0</v>
      </c>
      <c r="I34" s="7">
        <v>0</v>
      </c>
      <c r="J34" s="7">
        <f t="shared" ref="J34:J46" si="17">SUM(K34:N34)</f>
        <v>0</v>
      </c>
      <c r="K34" s="7">
        <v>0</v>
      </c>
      <c r="L34" s="7">
        <v>0</v>
      </c>
      <c r="M34" s="7">
        <v>0</v>
      </c>
      <c r="N34" s="7">
        <v>0</v>
      </c>
      <c r="O34" s="7">
        <f t="shared" ref="O34:O49" si="18">SUM(P34:S34)</f>
        <v>0</v>
      </c>
      <c r="P34" s="7">
        <v>0</v>
      </c>
      <c r="Q34" s="7">
        <v>0</v>
      </c>
      <c r="R34" s="7">
        <v>0</v>
      </c>
      <c r="S34" s="7">
        <v>0</v>
      </c>
      <c r="T34" s="7">
        <f t="shared" ref="T34:T49" si="19">SUM(U34:X34)</f>
        <v>0</v>
      </c>
      <c r="U34" s="7">
        <v>0</v>
      </c>
      <c r="V34" s="7">
        <v>0</v>
      </c>
      <c r="W34" s="7">
        <v>0</v>
      </c>
      <c r="X34" s="7">
        <v>0</v>
      </c>
      <c r="Y34" s="7">
        <f t="shared" ref="Y34:Y49" si="20">SUM(Z34:AC34)</f>
        <v>0</v>
      </c>
      <c r="Z34" s="7">
        <v>0</v>
      </c>
      <c r="AA34" s="7">
        <v>0</v>
      </c>
      <c r="AB34" s="7">
        <v>0</v>
      </c>
      <c r="AC34" s="7">
        <v>0</v>
      </c>
      <c r="AD34" s="8">
        <f t="shared" si="15"/>
        <v>0</v>
      </c>
    </row>
    <row r="35" spans="1:30" s="16" customFormat="1" ht="85.5" customHeight="1">
      <c r="A35" s="92" t="s">
        <v>39</v>
      </c>
      <c r="B35" s="84" t="s">
        <v>117</v>
      </c>
      <c r="C35" s="106" t="s">
        <v>236</v>
      </c>
      <c r="D35" s="111" t="s">
        <v>225</v>
      </c>
      <c r="E35" s="7"/>
      <c r="F35" s="8"/>
      <c r="G35" s="7"/>
      <c r="H35" s="7"/>
      <c r="I35" s="7"/>
      <c r="J35" s="7"/>
      <c r="K35" s="8"/>
      <c r="L35" s="8"/>
      <c r="M35" s="8"/>
      <c r="N35" s="8"/>
      <c r="O35" s="7"/>
      <c r="P35" s="7"/>
      <c r="Q35" s="7"/>
      <c r="R35" s="7"/>
      <c r="S35" s="7"/>
      <c r="T35" s="7"/>
      <c r="U35" s="7"/>
      <c r="V35" s="7"/>
      <c r="W35" s="7"/>
      <c r="X35" s="8"/>
      <c r="Y35" s="7"/>
      <c r="Z35" s="8"/>
      <c r="AA35" s="8"/>
      <c r="AB35" s="8"/>
      <c r="AC35" s="8"/>
      <c r="AD35" s="8">
        <f t="shared" si="15"/>
        <v>0</v>
      </c>
    </row>
    <row r="36" spans="1:30" s="16" customFormat="1" ht="40.15" customHeight="1">
      <c r="A36" s="93"/>
      <c r="B36" s="84" t="s">
        <v>185</v>
      </c>
      <c r="C36" s="107"/>
      <c r="D36" s="112"/>
      <c r="E36" s="7">
        <f>F36+G36</f>
        <v>865</v>
      </c>
      <c r="F36" s="8">
        <v>43</v>
      </c>
      <c r="G36" s="7">
        <v>822</v>
      </c>
      <c r="H36" s="7">
        <v>0</v>
      </c>
      <c r="I36" s="7">
        <v>0</v>
      </c>
      <c r="J36" s="7">
        <v>0</v>
      </c>
      <c r="K36" s="7">
        <v>0</v>
      </c>
      <c r="L36" s="7">
        <v>0</v>
      </c>
      <c r="M36" s="7">
        <v>0</v>
      </c>
      <c r="N36" s="7">
        <v>0</v>
      </c>
      <c r="O36" s="7">
        <v>0</v>
      </c>
      <c r="P36" s="7">
        <v>0</v>
      </c>
      <c r="Q36" s="7">
        <v>0</v>
      </c>
      <c r="R36" s="7">
        <v>0</v>
      </c>
      <c r="S36" s="7">
        <v>0</v>
      </c>
      <c r="T36" s="7">
        <v>0</v>
      </c>
      <c r="U36" s="7">
        <v>0</v>
      </c>
      <c r="V36" s="7">
        <v>0</v>
      </c>
      <c r="W36" s="7">
        <v>0</v>
      </c>
      <c r="X36" s="7">
        <v>0</v>
      </c>
      <c r="Y36" s="7">
        <v>0</v>
      </c>
      <c r="Z36" s="7">
        <v>0</v>
      </c>
      <c r="AA36" s="7">
        <v>0</v>
      </c>
      <c r="AB36" s="7">
        <v>0</v>
      </c>
      <c r="AC36" s="7">
        <v>0</v>
      </c>
      <c r="AD36" s="8">
        <f t="shared" si="15"/>
        <v>865</v>
      </c>
    </row>
    <row r="37" spans="1:30" s="16" customFormat="1" ht="24.6" customHeight="1">
      <c r="A37" s="93"/>
      <c r="B37" s="84" t="s">
        <v>52</v>
      </c>
      <c r="C37" s="107"/>
      <c r="D37" s="112"/>
      <c r="E37" s="7">
        <f t="shared" si="16"/>
        <v>0</v>
      </c>
      <c r="F37" s="8">
        <v>0</v>
      </c>
      <c r="G37" s="8">
        <v>0</v>
      </c>
      <c r="H37" s="8">
        <v>0</v>
      </c>
      <c r="I37" s="8">
        <v>0</v>
      </c>
      <c r="J37" s="7">
        <f t="shared" si="17"/>
        <v>0</v>
      </c>
      <c r="K37" s="8">
        <v>0</v>
      </c>
      <c r="L37" s="8">
        <v>0</v>
      </c>
      <c r="M37" s="8">
        <v>0</v>
      </c>
      <c r="N37" s="8">
        <v>0</v>
      </c>
      <c r="O37" s="7">
        <f t="shared" si="18"/>
        <v>0</v>
      </c>
      <c r="P37" s="8">
        <v>0</v>
      </c>
      <c r="Q37" s="8">
        <v>0</v>
      </c>
      <c r="R37" s="8">
        <v>0</v>
      </c>
      <c r="S37" s="8">
        <v>0</v>
      </c>
      <c r="T37" s="7">
        <f t="shared" si="19"/>
        <v>0</v>
      </c>
      <c r="U37" s="8">
        <v>0</v>
      </c>
      <c r="V37" s="8">
        <v>0</v>
      </c>
      <c r="W37" s="8">
        <v>0</v>
      </c>
      <c r="X37" s="8">
        <v>0</v>
      </c>
      <c r="Y37" s="7">
        <f t="shared" si="20"/>
        <v>0</v>
      </c>
      <c r="Z37" s="8">
        <v>0</v>
      </c>
      <c r="AA37" s="8">
        <v>0</v>
      </c>
      <c r="AB37" s="8">
        <v>0</v>
      </c>
      <c r="AC37" s="8">
        <v>0</v>
      </c>
      <c r="AD37" s="8">
        <f t="shared" si="15"/>
        <v>0</v>
      </c>
    </row>
    <row r="38" spans="1:30" s="16" customFormat="1" ht="37.5" customHeight="1">
      <c r="A38" s="93"/>
      <c r="B38" s="84" t="s">
        <v>214</v>
      </c>
      <c r="C38" s="108"/>
      <c r="D38" s="112"/>
      <c r="E38" s="7">
        <f t="shared" si="16"/>
        <v>0</v>
      </c>
      <c r="F38" s="8">
        <v>0</v>
      </c>
      <c r="G38" s="8">
        <v>0</v>
      </c>
      <c r="H38" s="8">
        <v>0</v>
      </c>
      <c r="I38" s="8">
        <v>0</v>
      </c>
      <c r="J38" s="33">
        <f t="shared" si="17"/>
        <v>13547</v>
      </c>
      <c r="K38" s="34">
        <f>14277-730</f>
        <v>13547</v>
      </c>
      <c r="L38" s="8">
        <v>0</v>
      </c>
      <c r="M38" s="8">
        <v>0</v>
      </c>
      <c r="N38" s="8">
        <v>0</v>
      </c>
      <c r="O38" s="7">
        <f t="shared" si="18"/>
        <v>0</v>
      </c>
      <c r="P38" s="8">
        <v>0</v>
      </c>
      <c r="Q38" s="8">
        <v>0</v>
      </c>
      <c r="R38" s="8">
        <v>0</v>
      </c>
      <c r="S38" s="8">
        <v>0</v>
      </c>
      <c r="T38" s="7">
        <f t="shared" si="19"/>
        <v>0</v>
      </c>
      <c r="U38" s="8">
        <v>0</v>
      </c>
      <c r="V38" s="8">
        <v>0</v>
      </c>
      <c r="W38" s="8">
        <v>0</v>
      </c>
      <c r="X38" s="8">
        <v>0</v>
      </c>
      <c r="Y38" s="7">
        <f t="shared" si="20"/>
        <v>0</v>
      </c>
      <c r="Z38" s="8">
        <v>0</v>
      </c>
      <c r="AA38" s="8">
        <v>0</v>
      </c>
      <c r="AB38" s="8">
        <v>0</v>
      </c>
      <c r="AC38" s="8">
        <v>0</v>
      </c>
      <c r="AD38" s="8">
        <f t="shared" si="15"/>
        <v>13547</v>
      </c>
    </row>
    <row r="39" spans="1:30" s="16" customFormat="1" ht="36" customHeight="1">
      <c r="A39" s="94"/>
      <c r="B39" s="84" t="s">
        <v>189</v>
      </c>
      <c r="C39" s="86" t="s">
        <v>187</v>
      </c>
      <c r="D39" s="113"/>
      <c r="E39" s="7">
        <v>0</v>
      </c>
      <c r="F39" s="7">
        <v>0</v>
      </c>
      <c r="G39" s="7">
        <v>0</v>
      </c>
      <c r="H39" s="7">
        <v>0</v>
      </c>
      <c r="I39" s="7">
        <v>0</v>
      </c>
      <c r="J39" s="7">
        <f>SUM(K39:N39)</f>
        <v>0</v>
      </c>
      <c r="K39" s="7">
        <v>0</v>
      </c>
      <c r="L39" s="7">
        <v>0</v>
      </c>
      <c r="M39" s="7">
        <v>0</v>
      </c>
      <c r="N39" s="7">
        <v>0</v>
      </c>
      <c r="O39" s="7">
        <v>0</v>
      </c>
      <c r="P39" s="7">
        <v>0</v>
      </c>
      <c r="Q39" s="7">
        <v>0</v>
      </c>
      <c r="R39" s="7">
        <v>0</v>
      </c>
      <c r="S39" s="7">
        <v>0</v>
      </c>
      <c r="T39" s="7">
        <v>0</v>
      </c>
      <c r="U39" s="7">
        <v>0</v>
      </c>
      <c r="V39" s="7">
        <v>0</v>
      </c>
      <c r="W39" s="7">
        <v>0</v>
      </c>
      <c r="X39" s="7">
        <v>0</v>
      </c>
      <c r="Y39" s="7">
        <v>0</v>
      </c>
      <c r="Z39" s="7">
        <v>0</v>
      </c>
      <c r="AA39" s="7">
        <v>0</v>
      </c>
      <c r="AB39" s="7">
        <v>0</v>
      </c>
      <c r="AC39" s="7">
        <v>0</v>
      </c>
      <c r="AD39" s="8">
        <f t="shared" si="15"/>
        <v>0</v>
      </c>
    </row>
    <row r="40" spans="1:30" s="16" customFormat="1" ht="42" customHeight="1">
      <c r="A40" s="81" t="s">
        <v>8</v>
      </c>
      <c r="B40" s="84" t="s">
        <v>115</v>
      </c>
      <c r="C40" s="80" t="s">
        <v>116</v>
      </c>
      <c r="D40" s="79" t="s">
        <v>188</v>
      </c>
      <c r="E40" s="7">
        <f t="shared" si="16"/>
        <v>359</v>
      </c>
      <c r="F40" s="8">
        <v>359</v>
      </c>
      <c r="G40" s="8">
        <v>0</v>
      </c>
      <c r="H40" s="8">
        <v>0</v>
      </c>
      <c r="I40" s="8">
        <v>0</v>
      </c>
      <c r="J40" s="33">
        <v>0</v>
      </c>
      <c r="K40" s="34">
        <v>0</v>
      </c>
      <c r="L40" s="8">
        <v>0</v>
      </c>
      <c r="M40" s="8">
        <v>0</v>
      </c>
      <c r="N40" s="8">
        <v>0</v>
      </c>
      <c r="O40" s="33">
        <f t="shared" si="18"/>
        <v>0</v>
      </c>
      <c r="P40" s="34">
        <v>0</v>
      </c>
      <c r="Q40" s="8">
        <v>0</v>
      </c>
      <c r="R40" s="8">
        <v>0</v>
      </c>
      <c r="S40" s="8">
        <v>0</v>
      </c>
      <c r="T40" s="7">
        <f t="shared" si="19"/>
        <v>0</v>
      </c>
      <c r="U40" s="8">
        <v>0</v>
      </c>
      <c r="V40" s="8">
        <v>0</v>
      </c>
      <c r="W40" s="8">
        <v>0</v>
      </c>
      <c r="X40" s="8">
        <v>0</v>
      </c>
      <c r="Y40" s="7">
        <f t="shared" si="20"/>
        <v>0</v>
      </c>
      <c r="Z40" s="8">
        <v>0</v>
      </c>
      <c r="AA40" s="8">
        <v>0</v>
      </c>
      <c r="AB40" s="8">
        <v>0</v>
      </c>
      <c r="AC40" s="8">
        <v>0</v>
      </c>
      <c r="AD40" s="8">
        <f t="shared" si="15"/>
        <v>359</v>
      </c>
    </row>
    <row r="41" spans="1:30" s="11" customFormat="1" ht="107.25" customHeight="1">
      <c r="A41" s="92" t="s">
        <v>53</v>
      </c>
      <c r="B41" s="84" t="s">
        <v>83</v>
      </c>
      <c r="C41" s="80"/>
      <c r="D41" s="79"/>
      <c r="E41" s="7"/>
      <c r="F41" s="8"/>
      <c r="G41" s="8"/>
      <c r="H41" s="8"/>
      <c r="I41" s="8"/>
      <c r="J41" s="7"/>
      <c r="K41" s="8"/>
      <c r="L41" s="8"/>
      <c r="M41" s="8"/>
      <c r="N41" s="8"/>
      <c r="O41" s="7"/>
      <c r="P41" s="8"/>
      <c r="Q41" s="8"/>
      <c r="R41" s="8"/>
      <c r="S41" s="8"/>
      <c r="T41" s="7"/>
      <c r="U41" s="8"/>
      <c r="V41" s="8"/>
      <c r="W41" s="8"/>
      <c r="X41" s="8"/>
      <c r="Y41" s="7"/>
      <c r="Z41" s="8"/>
      <c r="AA41" s="8"/>
      <c r="AB41" s="8"/>
      <c r="AC41" s="8"/>
      <c r="AD41" s="7"/>
    </row>
    <row r="42" spans="1:30" s="11" customFormat="1" ht="73.900000000000006" customHeight="1">
      <c r="A42" s="93"/>
      <c r="B42" s="84" t="s">
        <v>195</v>
      </c>
      <c r="C42" s="80" t="s">
        <v>199</v>
      </c>
      <c r="D42" s="111" t="s">
        <v>227</v>
      </c>
      <c r="E42" s="7">
        <f t="shared" si="16"/>
        <v>242.2</v>
      </c>
      <c r="F42" s="8">
        <v>0</v>
      </c>
      <c r="G42" s="8">
        <v>84.8</v>
      </c>
      <c r="H42" s="8">
        <v>157.4</v>
      </c>
      <c r="I42" s="8">
        <v>0</v>
      </c>
      <c r="J42" s="33">
        <f t="shared" si="17"/>
        <v>231</v>
      </c>
      <c r="K42" s="34">
        <v>0</v>
      </c>
      <c r="L42" s="34">
        <v>81</v>
      </c>
      <c r="M42" s="34">
        <v>150</v>
      </c>
      <c r="N42" s="8">
        <v>0</v>
      </c>
      <c r="O42" s="7">
        <f t="shared" si="18"/>
        <v>0</v>
      </c>
      <c r="P42" s="8">
        <v>0</v>
      </c>
      <c r="Q42" s="8">
        <v>0</v>
      </c>
      <c r="R42" s="8">
        <v>0</v>
      </c>
      <c r="S42" s="8">
        <v>0</v>
      </c>
      <c r="T42" s="7">
        <f t="shared" si="19"/>
        <v>0</v>
      </c>
      <c r="U42" s="8">
        <v>0</v>
      </c>
      <c r="V42" s="8">
        <v>0</v>
      </c>
      <c r="W42" s="8">
        <v>0</v>
      </c>
      <c r="X42" s="8">
        <v>0</v>
      </c>
      <c r="Y42" s="7">
        <f t="shared" si="20"/>
        <v>0</v>
      </c>
      <c r="Z42" s="8">
        <v>0</v>
      </c>
      <c r="AA42" s="8">
        <v>0</v>
      </c>
      <c r="AB42" s="8">
        <v>0</v>
      </c>
      <c r="AC42" s="8">
        <v>0</v>
      </c>
      <c r="AD42" s="8">
        <f>SUM(Y42,T42,O42,J42,E42)</f>
        <v>473.2</v>
      </c>
    </row>
    <row r="43" spans="1:30" s="11" customFormat="1" ht="54" customHeight="1">
      <c r="A43" s="93"/>
      <c r="B43" s="84" t="s">
        <v>218</v>
      </c>
      <c r="C43" s="80" t="s">
        <v>200</v>
      </c>
      <c r="D43" s="112"/>
      <c r="E43" s="7">
        <f t="shared" si="16"/>
        <v>0</v>
      </c>
      <c r="F43" s="8">
        <v>0</v>
      </c>
      <c r="G43" s="8">
        <v>0</v>
      </c>
      <c r="H43" s="8">
        <v>0</v>
      </c>
      <c r="I43" s="8">
        <v>0</v>
      </c>
      <c r="J43" s="33">
        <f t="shared" si="17"/>
        <v>350</v>
      </c>
      <c r="K43" s="34">
        <v>350</v>
      </c>
      <c r="L43" s="8">
        <v>0</v>
      </c>
      <c r="M43" s="8">
        <v>0</v>
      </c>
      <c r="N43" s="8">
        <v>0</v>
      </c>
      <c r="O43" s="33">
        <f t="shared" si="18"/>
        <v>350</v>
      </c>
      <c r="P43" s="34">
        <v>350</v>
      </c>
      <c r="Q43" s="34">
        <v>0</v>
      </c>
      <c r="R43" s="34">
        <v>0</v>
      </c>
      <c r="S43" s="34">
        <v>0</v>
      </c>
      <c r="T43" s="33">
        <f t="shared" si="19"/>
        <v>820</v>
      </c>
      <c r="U43" s="34">
        <f>350+470</f>
        <v>820</v>
      </c>
      <c r="V43" s="8">
        <v>0</v>
      </c>
      <c r="W43" s="8">
        <v>0</v>
      </c>
      <c r="X43" s="8">
        <v>0</v>
      </c>
      <c r="Y43" s="7">
        <f t="shared" si="20"/>
        <v>820</v>
      </c>
      <c r="Z43" s="8">
        <f>350+470</f>
        <v>820</v>
      </c>
      <c r="AA43" s="8">
        <v>0</v>
      </c>
      <c r="AB43" s="8">
        <v>0</v>
      </c>
      <c r="AC43" s="8">
        <v>0</v>
      </c>
      <c r="AD43" s="8">
        <f>SUM(Y43,T43,O43,J43,E43)</f>
        <v>2340</v>
      </c>
    </row>
    <row r="44" spans="1:30" s="11" customFormat="1" ht="54.75" customHeight="1">
      <c r="A44" s="93"/>
      <c r="B44" s="84" t="s">
        <v>226</v>
      </c>
      <c r="C44" s="80" t="s">
        <v>84</v>
      </c>
      <c r="D44" s="113"/>
      <c r="E44" s="7">
        <f t="shared" si="16"/>
        <v>0</v>
      </c>
      <c r="F44" s="8">
        <v>0</v>
      </c>
      <c r="G44" s="8">
        <v>0</v>
      </c>
      <c r="H44" s="8">
        <v>0</v>
      </c>
      <c r="I44" s="8">
        <v>0</v>
      </c>
      <c r="J44" s="33">
        <f t="shared" si="17"/>
        <v>379</v>
      </c>
      <c r="K44" s="34">
        <v>379</v>
      </c>
      <c r="L44" s="8">
        <v>0</v>
      </c>
      <c r="M44" s="8">
        <v>0</v>
      </c>
      <c r="N44" s="8">
        <v>0</v>
      </c>
      <c r="O44" s="33">
        <f t="shared" si="18"/>
        <v>0</v>
      </c>
      <c r="P44" s="34">
        <v>0</v>
      </c>
      <c r="Q44" s="8">
        <v>0</v>
      </c>
      <c r="R44" s="8">
        <v>0</v>
      </c>
      <c r="S44" s="8">
        <v>0</v>
      </c>
      <c r="T44" s="7">
        <f t="shared" si="19"/>
        <v>0</v>
      </c>
      <c r="U44" s="8">
        <v>0</v>
      </c>
      <c r="V44" s="8">
        <v>0</v>
      </c>
      <c r="W44" s="8">
        <v>0</v>
      </c>
      <c r="X44" s="8">
        <v>0</v>
      </c>
      <c r="Y44" s="7">
        <f t="shared" si="20"/>
        <v>0</v>
      </c>
      <c r="Z44" s="8">
        <v>0</v>
      </c>
      <c r="AA44" s="8">
        <v>0</v>
      </c>
      <c r="AB44" s="8">
        <v>0</v>
      </c>
      <c r="AC44" s="8">
        <v>0</v>
      </c>
      <c r="AD44" s="8">
        <f>SUM(Y44,T44,O44,J44,E44)</f>
        <v>379</v>
      </c>
    </row>
    <row r="45" spans="1:30" s="11" customFormat="1" ht="40.9" customHeight="1">
      <c r="A45" s="94"/>
      <c r="B45" s="84" t="s">
        <v>107</v>
      </c>
      <c r="C45" s="80" t="s">
        <v>201</v>
      </c>
      <c r="D45" s="79">
        <v>2019</v>
      </c>
      <c r="E45" s="7">
        <f t="shared" si="16"/>
        <v>257</v>
      </c>
      <c r="F45" s="7">
        <v>257</v>
      </c>
      <c r="G45" s="7">
        <v>0</v>
      </c>
      <c r="H45" s="7">
        <v>0</v>
      </c>
      <c r="I45" s="7">
        <v>0</v>
      </c>
      <c r="J45" s="7">
        <f t="shared" si="17"/>
        <v>0</v>
      </c>
      <c r="K45" s="7">
        <v>0</v>
      </c>
      <c r="L45" s="7">
        <v>0</v>
      </c>
      <c r="M45" s="7">
        <v>0</v>
      </c>
      <c r="N45" s="7">
        <v>0</v>
      </c>
      <c r="O45" s="33">
        <f t="shared" si="18"/>
        <v>0</v>
      </c>
      <c r="P45" s="7">
        <v>0</v>
      </c>
      <c r="Q45" s="7">
        <v>0</v>
      </c>
      <c r="R45" s="7">
        <v>0</v>
      </c>
      <c r="S45" s="7">
        <v>0</v>
      </c>
      <c r="T45" s="7">
        <v>0</v>
      </c>
      <c r="U45" s="7">
        <v>0</v>
      </c>
      <c r="V45" s="7">
        <v>0</v>
      </c>
      <c r="W45" s="7">
        <v>0</v>
      </c>
      <c r="X45" s="7">
        <v>0</v>
      </c>
      <c r="Y45" s="7">
        <f t="shared" si="20"/>
        <v>0</v>
      </c>
      <c r="Z45" s="7">
        <v>0</v>
      </c>
      <c r="AA45" s="7">
        <v>0</v>
      </c>
      <c r="AB45" s="7">
        <v>0</v>
      </c>
      <c r="AC45" s="7">
        <v>0</v>
      </c>
      <c r="AD45" s="8">
        <f>SUM(Y45,T45,O45,J45,E45)</f>
        <v>257</v>
      </c>
    </row>
    <row r="46" spans="1:30" s="11" customFormat="1" ht="49.5" customHeight="1">
      <c r="A46" s="3" t="s">
        <v>54</v>
      </c>
      <c r="B46" s="84" t="s">
        <v>228</v>
      </c>
      <c r="C46" s="80" t="s">
        <v>202</v>
      </c>
      <c r="D46" s="79">
        <v>2020</v>
      </c>
      <c r="E46" s="7">
        <f t="shared" si="16"/>
        <v>0</v>
      </c>
      <c r="F46" s="7">
        <f t="shared" ref="F46" si="21">SUM(G46:J46)</f>
        <v>0</v>
      </c>
      <c r="G46" s="7">
        <f t="shared" ref="G46" si="22">SUM(H46:K46)</f>
        <v>0</v>
      </c>
      <c r="H46" s="7">
        <f t="shared" ref="H46" si="23">SUM(I46:L46)</f>
        <v>0</v>
      </c>
      <c r="I46" s="7">
        <f t="shared" ref="I46:I47" si="24">SUM(J46:M46)</f>
        <v>0</v>
      </c>
      <c r="J46" s="7">
        <f t="shared" si="17"/>
        <v>0</v>
      </c>
      <c r="K46" s="7">
        <f t="shared" ref="K46" si="25">SUM(L46:O46)</f>
        <v>0</v>
      </c>
      <c r="L46" s="7">
        <f t="shared" ref="L46" si="26">SUM(M46:P46)</f>
        <v>0</v>
      </c>
      <c r="M46" s="7">
        <f t="shared" ref="M46" si="27">SUM(N46:Q46)</f>
        <v>0</v>
      </c>
      <c r="N46" s="7">
        <f t="shared" ref="N46" si="28">SUM(O46:R46)</f>
        <v>0</v>
      </c>
      <c r="O46" s="33">
        <f t="shared" si="18"/>
        <v>0</v>
      </c>
      <c r="P46" s="7">
        <f t="shared" ref="P46" si="29">SUM(Q46:T46)</f>
        <v>0</v>
      </c>
      <c r="Q46" s="7">
        <f t="shared" ref="Q46" si="30">SUM(R46:U46)</f>
        <v>0</v>
      </c>
      <c r="R46" s="7">
        <f t="shared" ref="R46" si="31">SUM(S46:V46)</f>
        <v>0</v>
      </c>
      <c r="S46" s="7">
        <v>0</v>
      </c>
      <c r="T46" s="7">
        <f t="shared" si="19"/>
        <v>0</v>
      </c>
      <c r="U46" s="7">
        <v>0</v>
      </c>
      <c r="V46" s="7">
        <v>0</v>
      </c>
      <c r="W46" s="7">
        <v>0</v>
      </c>
      <c r="X46" s="7">
        <v>0</v>
      </c>
      <c r="Y46" s="7">
        <f t="shared" si="20"/>
        <v>0</v>
      </c>
      <c r="Z46" s="7">
        <v>0</v>
      </c>
      <c r="AA46" s="7">
        <v>0</v>
      </c>
      <c r="AB46" s="7">
        <v>0</v>
      </c>
      <c r="AC46" s="7">
        <v>0</v>
      </c>
      <c r="AD46" s="7">
        <f t="shared" ref="AD46:AD49" si="32">SUM(E46,J46,O46,T46,Y46)</f>
        <v>0</v>
      </c>
    </row>
    <row r="47" spans="1:30" s="11" customFormat="1" ht="42.75" customHeight="1">
      <c r="A47" s="3" t="s">
        <v>55</v>
      </c>
      <c r="B47" s="90" t="s">
        <v>273</v>
      </c>
      <c r="C47" s="80" t="s">
        <v>271</v>
      </c>
      <c r="D47" s="79">
        <v>2019</v>
      </c>
      <c r="E47" s="7">
        <f>SUM(F47:H47)</f>
        <v>6154.5</v>
      </c>
      <c r="F47" s="7">
        <f>1087+67.5</f>
        <v>1154.5</v>
      </c>
      <c r="G47" s="7">
        <v>0</v>
      </c>
      <c r="H47" s="7">
        <v>5000</v>
      </c>
      <c r="I47" s="7">
        <f t="shared" si="24"/>
        <v>0</v>
      </c>
      <c r="J47" s="7">
        <v>0</v>
      </c>
      <c r="K47" s="7">
        <v>0</v>
      </c>
      <c r="L47" s="7">
        <v>0</v>
      </c>
      <c r="M47" s="7">
        <v>0</v>
      </c>
      <c r="N47" s="7">
        <v>0</v>
      </c>
      <c r="O47" s="33">
        <f t="shared" si="18"/>
        <v>167</v>
      </c>
      <c r="P47" s="7">
        <v>167</v>
      </c>
      <c r="Q47" s="7">
        <v>0</v>
      </c>
      <c r="R47" s="7">
        <v>0</v>
      </c>
      <c r="S47" s="7">
        <v>0</v>
      </c>
      <c r="T47" s="7">
        <v>0</v>
      </c>
      <c r="U47" s="7">
        <v>0</v>
      </c>
      <c r="V47" s="7">
        <v>0</v>
      </c>
      <c r="W47" s="7">
        <v>0</v>
      </c>
      <c r="X47" s="7">
        <v>0</v>
      </c>
      <c r="Y47" s="7">
        <v>0</v>
      </c>
      <c r="Z47" s="7">
        <v>0</v>
      </c>
      <c r="AA47" s="7">
        <v>0</v>
      </c>
      <c r="AB47" s="7">
        <v>0</v>
      </c>
      <c r="AC47" s="7">
        <v>0</v>
      </c>
      <c r="AD47" s="7">
        <f>SUM(E47,J47,O47,T47,Y47)</f>
        <v>6321.5</v>
      </c>
    </row>
    <row r="48" spans="1:30" s="11" customFormat="1" ht="36.6" customHeight="1">
      <c r="A48" s="3" t="s">
        <v>56</v>
      </c>
      <c r="B48" s="84" t="s">
        <v>186</v>
      </c>
      <c r="C48" s="80" t="s">
        <v>203</v>
      </c>
      <c r="D48" s="79">
        <v>2019</v>
      </c>
      <c r="E48" s="7">
        <f>SUM(F48:H48)</f>
        <v>5600</v>
      </c>
      <c r="F48" s="7">
        <v>0</v>
      </c>
      <c r="G48" s="7">
        <v>0</v>
      </c>
      <c r="H48" s="7">
        <v>5600</v>
      </c>
      <c r="I48" s="7">
        <v>0</v>
      </c>
      <c r="J48" s="7">
        <v>0</v>
      </c>
      <c r="K48" s="7">
        <v>0</v>
      </c>
      <c r="L48" s="7">
        <v>0</v>
      </c>
      <c r="M48" s="7">
        <v>0</v>
      </c>
      <c r="N48" s="7">
        <v>0</v>
      </c>
      <c r="O48" s="7">
        <v>0</v>
      </c>
      <c r="P48" s="7">
        <v>0</v>
      </c>
      <c r="Q48" s="7">
        <v>0</v>
      </c>
      <c r="R48" s="7">
        <v>0</v>
      </c>
      <c r="S48" s="7">
        <v>0</v>
      </c>
      <c r="T48" s="7">
        <v>0</v>
      </c>
      <c r="U48" s="7">
        <v>0</v>
      </c>
      <c r="V48" s="7">
        <v>0</v>
      </c>
      <c r="W48" s="7">
        <v>0</v>
      </c>
      <c r="X48" s="7">
        <v>0</v>
      </c>
      <c r="Y48" s="7">
        <v>0</v>
      </c>
      <c r="Z48" s="7">
        <v>0</v>
      </c>
      <c r="AA48" s="7">
        <v>0</v>
      </c>
      <c r="AB48" s="7">
        <v>0</v>
      </c>
      <c r="AC48" s="7">
        <v>0</v>
      </c>
      <c r="AD48" s="7">
        <f>SUM(E48,J48,O48,T48,Y48)</f>
        <v>5600</v>
      </c>
    </row>
    <row r="49" spans="1:30" s="35" customFormat="1" ht="104.25" customHeight="1">
      <c r="A49" s="41" t="s">
        <v>178</v>
      </c>
      <c r="B49" s="84" t="s">
        <v>177</v>
      </c>
      <c r="C49" s="80" t="s">
        <v>204</v>
      </c>
      <c r="D49" s="80">
        <v>2019</v>
      </c>
      <c r="E49" s="7">
        <f t="shared" si="16"/>
        <v>1738.1</v>
      </c>
      <c r="F49" s="7">
        <v>1738.1</v>
      </c>
      <c r="G49" s="7">
        <v>0</v>
      </c>
      <c r="H49" s="7">
        <v>0</v>
      </c>
      <c r="I49" s="7">
        <v>0</v>
      </c>
      <c r="J49" s="7">
        <v>0</v>
      </c>
      <c r="K49" s="7">
        <v>0</v>
      </c>
      <c r="L49" s="7">
        <v>0</v>
      </c>
      <c r="M49" s="7">
        <v>0</v>
      </c>
      <c r="N49" s="8">
        <v>0</v>
      </c>
      <c r="O49" s="7">
        <f t="shared" si="18"/>
        <v>0</v>
      </c>
      <c r="P49" s="8">
        <v>0</v>
      </c>
      <c r="Q49" s="8">
        <v>0</v>
      </c>
      <c r="R49" s="8">
        <v>0</v>
      </c>
      <c r="S49" s="8">
        <v>0</v>
      </c>
      <c r="T49" s="7">
        <f t="shared" si="19"/>
        <v>0</v>
      </c>
      <c r="U49" s="8">
        <v>0</v>
      </c>
      <c r="V49" s="8">
        <v>0</v>
      </c>
      <c r="W49" s="8">
        <v>0</v>
      </c>
      <c r="X49" s="8">
        <v>0</v>
      </c>
      <c r="Y49" s="7">
        <f t="shared" si="20"/>
        <v>0</v>
      </c>
      <c r="Z49" s="8">
        <v>0</v>
      </c>
      <c r="AA49" s="8">
        <v>0</v>
      </c>
      <c r="AB49" s="8">
        <v>0</v>
      </c>
      <c r="AC49" s="8">
        <v>0</v>
      </c>
      <c r="AD49" s="7">
        <f t="shared" si="32"/>
        <v>1738.1</v>
      </c>
    </row>
    <row r="50" spans="1:30" s="35" customFormat="1" ht="201" customHeight="1">
      <c r="A50" s="42" t="s">
        <v>179</v>
      </c>
      <c r="B50" s="84" t="s">
        <v>184</v>
      </c>
      <c r="C50" s="80" t="s">
        <v>176</v>
      </c>
      <c r="D50" s="80">
        <v>2019</v>
      </c>
      <c r="E50" s="7">
        <f>SUM(F50:I50)</f>
        <v>13950.9</v>
      </c>
      <c r="F50" s="7">
        <v>697.6</v>
      </c>
      <c r="G50" s="7">
        <v>13253.3</v>
      </c>
      <c r="H50" s="7">
        <v>0</v>
      </c>
      <c r="I50" s="7">
        <v>0</v>
      </c>
      <c r="J50" s="33">
        <f>K50+L50</f>
        <v>2685</v>
      </c>
      <c r="K50" s="33">
        <v>2685</v>
      </c>
      <c r="L50" s="8">
        <v>0</v>
      </c>
      <c r="M50" s="8">
        <v>0</v>
      </c>
      <c r="N50" s="8">
        <v>0</v>
      </c>
      <c r="O50" s="7">
        <f>P50+Q50+R50+S505</f>
        <v>12272.19</v>
      </c>
      <c r="P50" s="34">
        <v>613.61</v>
      </c>
      <c r="Q50" s="8">
        <v>11658.58</v>
      </c>
      <c r="R50" s="8">
        <v>0</v>
      </c>
      <c r="S50" s="8">
        <v>0</v>
      </c>
      <c r="T50" s="7">
        <v>0</v>
      </c>
      <c r="U50" s="8">
        <v>0</v>
      </c>
      <c r="V50" s="8">
        <v>0</v>
      </c>
      <c r="W50" s="8">
        <v>0</v>
      </c>
      <c r="X50" s="8">
        <v>0</v>
      </c>
      <c r="Y50" s="7">
        <v>0</v>
      </c>
      <c r="Z50" s="8">
        <v>0</v>
      </c>
      <c r="AA50" s="8">
        <v>0</v>
      </c>
      <c r="AB50" s="8">
        <v>0</v>
      </c>
      <c r="AC50" s="8">
        <v>0</v>
      </c>
      <c r="AD50" s="8">
        <f>SUM(Y50,T50,O50,J50,E50)</f>
        <v>28908.09</v>
      </c>
    </row>
    <row r="51" spans="1:30" s="35" customFormat="1" ht="93" customHeight="1">
      <c r="A51" s="42" t="s">
        <v>237</v>
      </c>
      <c r="B51" s="84" t="s">
        <v>239</v>
      </c>
      <c r="C51" s="80" t="s">
        <v>238</v>
      </c>
      <c r="D51" s="80">
        <v>2020</v>
      </c>
      <c r="E51" s="7">
        <f>SUM(F51:I51)</f>
        <v>0</v>
      </c>
      <c r="F51" s="8">
        <v>0</v>
      </c>
      <c r="G51" s="8">
        <v>0</v>
      </c>
      <c r="H51" s="8">
        <v>0</v>
      </c>
      <c r="I51" s="8">
        <v>0</v>
      </c>
      <c r="J51" s="33">
        <f>K51+L51+M51+N51</f>
        <v>15125</v>
      </c>
      <c r="K51" s="33">
        <v>15125</v>
      </c>
      <c r="L51" s="8">
        <v>0</v>
      </c>
      <c r="M51" s="8">
        <v>0</v>
      </c>
      <c r="N51" s="8">
        <v>0</v>
      </c>
      <c r="O51" s="7">
        <v>0</v>
      </c>
      <c r="P51" s="8">
        <v>0</v>
      </c>
      <c r="Q51" s="8">
        <v>0</v>
      </c>
      <c r="R51" s="8">
        <v>0</v>
      </c>
      <c r="S51" s="8">
        <v>0</v>
      </c>
      <c r="T51" s="7">
        <v>0</v>
      </c>
      <c r="U51" s="8">
        <v>0</v>
      </c>
      <c r="V51" s="8">
        <v>0</v>
      </c>
      <c r="W51" s="8">
        <v>0</v>
      </c>
      <c r="X51" s="8">
        <v>0</v>
      </c>
      <c r="Y51" s="7">
        <v>0</v>
      </c>
      <c r="Z51" s="8">
        <v>0</v>
      </c>
      <c r="AA51" s="8">
        <v>0</v>
      </c>
      <c r="AB51" s="8">
        <v>0</v>
      </c>
      <c r="AC51" s="8">
        <v>0</v>
      </c>
      <c r="AD51" s="8">
        <f>SUM(Y51,T51,O51,J51,E51)</f>
        <v>15125</v>
      </c>
    </row>
    <row r="52" spans="1:30" s="35" customFormat="1" ht="58.5" customHeight="1">
      <c r="A52" s="42" t="s">
        <v>243</v>
      </c>
      <c r="B52" s="84" t="s">
        <v>258</v>
      </c>
      <c r="C52" s="80" t="s">
        <v>246</v>
      </c>
      <c r="D52" s="80">
        <v>2020</v>
      </c>
      <c r="E52" s="8">
        <v>0</v>
      </c>
      <c r="F52" s="8">
        <v>0</v>
      </c>
      <c r="G52" s="8">
        <v>0</v>
      </c>
      <c r="H52" s="8">
        <v>0</v>
      </c>
      <c r="I52" s="8">
        <v>0</v>
      </c>
      <c r="J52" s="33">
        <f>K52+L52+M52+N52</f>
        <v>69261</v>
      </c>
      <c r="K52" s="33">
        <f>3692-229</f>
        <v>3463</v>
      </c>
      <c r="L52" s="8">
        <f>70149-4351</f>
        <v>65798</v>
      </c>
      <c r="M52" s="8">
        <v>0</v>
      </c>
      <c r="N52" s="8">
        <v>0</v>
      </c>
      <c r="O52" s="7">
        <v>0</v>
      </c>
      <c r="P52" s="8">
        <v>0</v>
      </c>
      <c r="Q52" s="8">
        <v>0</v>
      </c>
      <c r="R52" s="8">
        <v>0</v>
      </c>
      <c r="S52" s="8">
        <v>0</v>
      </c>
      <c r="T52" s="7">
        <v>0</v>
      </c>
      <c r="U52" s="8">
        <v>0</v>
      </c>
      <c r="V52" s="8">
        <v>0</v>
      </c>
      <c r="W52" s="8">
        <v>0</v>
      </c>
      <c r="X52" s="8">
        <v>0</v>
      </c>
      <c r="Y52" s="7">
        <v>0</v>
      </c>
      <c r="Z52" s="8">
        <v>0</v>
      </c>
      <c r="AA52" s="8">
        <v>0</v>
      </c>
      <c r="AB52" s="8">
        <v>0</v>
      </c>
      <c r="AC52" s="8">
        <v>0</v>
      </c>
      <c r="AD52" s="8">
        <f t="shared" ref="AD52:AD54" si="33">SUM(Y52,T52,O52,J52,E52)</f>
        <v>69261</v>
      </c>
    </row>
    <row r="53" spans="1:30" s="35" customFormat="1" ht="58.5" customHeight="1">
      <c r="A53" s="42" t="s">
        <v>244</v>
      </c>
      <c r="B53" s="84" t="s">
        <v>245</v>
      </c>
      <c r="C53" s="80" t="s">
        <v>247</v>
      </c>
      <c r="D53" s="80">
        <v>2020</v>
      </c>
      <c r="E53" s="8">
        <v>0</v>
      </c>
      <c r="F53" s="8">
        <v>0</v>
      </c>
      <c r="G53" s="8">
        <v>0</v>
      </c>
      <c r="H53" s="8">
        <v>0</v>
      </c>
      <c r="I53" s="8">
        <v>0</v>
      </c>
      <c r="J53" s="33">
        <f>K53+L53+M53+N53</f>
        <v>127</v>
      </c>
      <c r="K53" s="33">
        <v>127</v>
      </c>
      <c r="L53" s="8">
        <v>0</v>
      </c>
      <c r="M53" s="8">
        <v>0</v>
      </c>
      <c r="N53" s="8">
        <v>0</v>
      </c>
      <c r="O53" s="7">
        <v>0</v>
      </c>
      <c r="P53" s="8">
        <v>0</v>
      </c>
      <c r="Q53" s="8">
        <v>0</v>
      </c>
      <c r="R53" s="8">
        <v>0</v>
      </c>
      <c r="S53" s="8">
        <v>0</v>
      </c>
      <c r="T53" s="7">
        <v>0</v>
      </c>
      <c r="U53" s="8">
        <v>0</v>
      </c>
      <c r="V53" s="8">
        <v>0</v>
      </c>
      <c r="W53" s="8">
        <v>0</v>
      </c>
      <c r="X53" s="8">
        <v>0</v>
      </c>
      <c r="Y53" s="7">
        <v>0</v>
      </c>
      <c r="Z53" s="8">
        <v>0</v>
      </c>
      <c r="AA53" s="8">
        <v>0</v>
      </c>
      <c r="AB53" s="8">
        <v>0</v>
      </c>
      <c r="AC53" s="8">
        <v>0</v>
      </c>
      <c r="AD53" s="8">
        <f t="shared" ref="AD53" si="34">SUM(Y53,T53,O53,J53,E53)</f>
        <v>127</v>
      </c>
    </row>
    <row r="54" spans="1:30" s="35" customFormat="1" ht="57" customHeight="1">
      <c r="A54" s="42" t="s">
        <v>252</v>
      </c>
      <c r="B54" s="84" t="s">
        <v>253</v>
      </c>
      <c r="C54" s="80" t="s">
        <v>247</v>
      </c>
      <c r="D54" s="80">
        <v>2020</v>
      </c>
      <c r="E54" s="8">
        <v>0</v>
      </c>
      <c r="F54" s="8">
        <v>0</v>
      </c>
      <c r="G54" s="8">
        <v>0</v>
      </c>
      <c r="H54" s="8">
        <v>0</v>
      </c>
      <c r="I54" s="8">
        <v>0</v>
      </c>
      <c r="J54" s="33">
        <f>K54+L54+M54+N54</f>
        <v>810</v>
      </c>
      <c r="K54" s="33">
        <v>810</v>
      </c>
      <c r="L54" s="8">
        <v>0</v>
      </c>
      <c r="M54" s="8">
        <v>0</v>
      </c>
      <c r="N54" s="8">
        <v>0</v>
      </c>
      <c r="O54" s="7">
        <v>0</v>
      </c>
      <c r="P54" s="8">
        <v>0</v>
      </c>
      <c r="Q54" s="8">
        <v>0</v>
      </c>
      <c r="R54" s="8">
        <v>0</v>
      </c>
      <c r="S54" s="8">
        <v>0</v>
      </c>
      <c r="T54" s="7">
        <v>0</v>
      </c>
      <c r="U54" s="8">
        <v>0</v>
      </c>
      <c r="V54" s="8">
        <v>0</v>
      </c>
      <c r="W54" s="8">
        <v>0</v>
      </c>
      <c r="X54" s="8">
        <v>0</v>
      </c>
      <c r="Y54" s="7">
        <v>0</v>
      </c>
      <c r="Z54" s="8">
        <v>0</v>
      </c>
      <c r="AA54" s="8">
        <v>0</v>
      </c>
      <c r="AB54" s="8">
        <v>0</v>
      </c>
      <c r="AC54" s="8">
        <v>0</v>
      </c>
      <c r="AD54" s="8">
        <f t="shared" si="33"/>
        <v>810</v>
      </c>
    </row>
    <row r="55" spans="1:30" s="22" customFormat="1" ht="21" customHeight="1">
      <c r="A55" s="31"/>
      <c r="B55" s="82" t="s">
        <v>36</v>
      </c>
      <c r="C55" s="61"/>
      <c r="D55" s="62"/>
      <c r="E55" s="15">
        <f>SUM(E33:E51)</f>
        <v>29166.7</v>
      </c>
      <c r="F55" s="15">
        <f>SUM(F33:F51)</f>
        <v>4249.2</v>
      </c>
      <c r="G55" s="15">
        <f>SUM(G33:G51)</f>
        <v>14160.099999999999</v>
      </c>
      <c r="H55" s="15">
        <f>SUM(H33:H51)</f>
        <v>10757.4</v>
      </c>
      <c r="I55" s="15">
        <f t="shared" ref="I55" si="35">SUM(I33:I49)</f>
        <v>0</v>
      </c>
      <c r="J55" s="15">
        <f>SUM(J33:J54)</f>
        <v>102515</v>
      </c>
      <c r="K55" s="15">
        <f>SUM(K33:K54)</f>
        <v>36486</v>
      </c>
      <c r="L55" s="15">
        <f>SUM(L33:L54)</f>
        <v>65879</v>
      </c>
      <c r="M55" s="15">
        <f t="shared" ref="M55:O55" si="36">SUM(M33:M54)</f>
        <v>150</v>
      </c>
      <c r="N55" s="15">
        <f t="shared" si="36"/>
        <v>0</v>
      </c>
      <c r="O55" s="15">
        <f t="shared" si="36"/>
        <v>12789.19</v>
      </c>
      <c r="P55" s="15">
        <f>SUM(P33:P54)</f>
        <v>1130.6100000000001</v>
      </c>
      <c r="Q55" s="15">
        <f t="shared" ref="Q55" si="37">SUM(Q33:Q54)</f>
        <v>11658.58</v>
      </c>
      <c r="R55" s="15">
        <f t="shared" ref="R55" si="38">SUM(R33:R54)</f>
        <v>0</v>
      </c>
      <c r="S55" s="15">
        <f t="shared" ref="S55" si="39">SUM(S33:S54)</f>
        <v>0</v>
      </c>
      <c r="T55" s="15">
        <f t="shared" ref="T55" si="40">SUM(T33:T54)</f>
        <v>820</v>
      </c>
      <c r="U55" s="15">
        <f t="shared" ref="U55" si="41">SUM(U33:U54)</f>
        <v>820</v>
      </c>
      <c r="V55" s="15">
        <f t="shared" ref="V55" si="42">SUM(V33:V54)</f>
        <v>0</v>
      </c>
      <c r="W55" s="15">
        <f t="shared" ref="W55" si="43">SUM(W33:W54)</f>
        <v>0</v>
      </c>
      <c r="X55" s="15">
        <f t="shared" ref="X55" si="44">SUM(X33:X54)</f>
        <v>0</v>
      </c>
      <c r="Y55" s="15">
        <f t="shared" ref="Y55" si="45">SUM(Y33:Y54)</f>
        <v>820</v>
      </c>
      <c r="Z55" s="15">
        <f t="shared" ref="Z55" si="46">SUM(Z33:Z54)</f>
        <v>820</v>
      </c>
      <c r="AA55" s="15">
        <f t="shared" ref="AA55" si="47">SUM(AA33:AA54)</f>
        <v>0</v>
      </c>
      <c r="AB55" s="15">
        <f t="shared" ref="AB55" si="48">SUM(AB33:AB54)</f>
        <v>0</v>
      </c>
      <c r="AC55" s="15">
        <f t="shared" ref="AC55" si="49">SUM(AC33:AC54)</f>
        <v>0</v>
      </c>
      <c r="AD55" s="15">
        <f>SUM(AD33:AD54)</f>
        <v>146110.89000000001</v>
      </c>
    </row>
    <row r="56" spans="1:30" s="11" customFormat="1" ht="40.15" customHeight="1">
      <c r="A56" s="3"/>
      <c r="B56" s="103" t="s">
        <v>136</v>
      </c>
      <c r="C56" s="104"/>
      <c r="D56" s="63"/>
      <c r="E56" s="7"/>
      <c r="F56" s="7"/>
      <c r="G56" s="7"/>
      <c r="H56" s="7"/>
      <c r="I56" s="7"/>
      <c r="J56" s="8"/>
      <c r="K56" s="8"/>
      <c r="L56" s="8"/>
      <c r="M56" s="8"/>
      <c r="N56" s="8"/>
      <c r="O56" s="7"/>
      <c r="P56" s="8"/>
      <c r="Q56" s="7"/>
      <c r="R56" s="7"/>
      <c r="S56" s="7"/>
      <c r="T56" s="8"/>
      <c r="U56" s="8"/>
      <c r="V56" s="7"/>
      <c r="W56" s="7"/>
      <c r="X56" s="8"/>
      <c r="Y56" s="8"/>
      <c r="Z56" s="8"/>
      <c r="AA56" s="8"/>
      <c r="AB56" s="8"/>
      <c r="AC56" s="8"/>
      <c r="AD56" s="8"/>
    </row>
    <row r="57" spans="1:30" s="11" customFormat="1" ht="71.25" customHeight="1">
      <c r="A57" s="3" t="s">
        <v>9</v>
      </c>
      <c r="B57" s="84" t="s">
        <v>215</v>
      </c>
      <c r="C57" s="80" t="s">
        <v>156</v>
      </c>
      <c r="D57" s="79">
        <v>2023</v>
      </c>
      <c r="E57" s="7">
        <f t="shared" ref="E57:E64" si="50">SUM(F57:I57)</f>
        <v>0</v>
      </c>
      <c r="F57" s="7">
        <v>0</v>
      </c>
      <c r="G57" s="7">
        <v>0</v>
      </c>
      <c r="H57" s="7">
        <v>0</v>
      </c>
      <c r="I57" s="7">
        <v>0</v>
      </c>
      <c r="J57" s="7">
        <f t="shared" ref="J57:J64" si="51">SUM(K57:N57)</f>
        <v>0</v>
      </c>
      <c r="K57" s="7">
        <v>0</v>
      </c>
      <c r="L57" s="7">
        <v>0</v>
      </c>
      <c r="M57" s="7">
        <v>0</v>
      </c>
      <c r="N57" s="7">
        <v>0</v>
      </c>
      <c r="O57" s="7">
        <f t="shared" ref="O57:O64" si="52">SUM(P57:S57)</f>
        <v>0</v>
      </c>
      <c r="P57" s="7">
        <v>0</v>
      </c>
      <c r="Q57" s="7">
        <v>0</v>
      </c>
      <c r="R57" s="7">
        <v>0</v>
      </c>
      <c r="S57" s="7">
        <v>0</v>
      </c>
      <c r="T57" s="7">
        <f t="shared" ref="T57:T63" si="53">SUM(U57:X57)</f>
        <v>0</v>
      </c>
      <c r="U57" s="7">
        <v>0</v>
      </c>
      <c r="V57" s="7">
        <v>0</v>
      </c>
      <c r="W57" s="7">
        <v>0</v>
      </c>
      <c r="X57" s="7">
        <v>0</v>
      </c>
      <c r="Y57" s="7">
        <f t="shared" ref="Y57:Y64" si="54">SUM(Z57:AC57)</f>
        <v>0</v>
      </c>
      <c r="Z57" s="7">
        <v>0</v>
      </c>
      <c r="AA57" s="7">
        <v>0</v>
      </c>
      <c r="AB57" s="7">
        <v>0</v>
      </c>
      <c r="AC57" s="7">
        <v>0</v>
      </c>
      <c r="AD57" s="8">
        <f t="shared" ref="AD57:AD66" si="55">SUM(Y57,T57,O57,J57,E57)</f>
        <v>0</v>
      </c>
    </row>
    <row r="58" spans="1:30" s="11" customFormat="1" ht="106.5" customHeight="1">
      <c r="A58" s="3" t="s">
        <v>10</v>
      </c>
      <c r="B58" s="84" t="s">
        <v>89</v>
      </c>
      <c r="C58" s="80" t="s">
        <v>181</v>
      </c>
      <c r="D58" s="79">
        <v>2023</v>
      </c>
      <c r="E58" s="7">
        <f t="shared" si="50"/>
        <v>0</v>
      </c>
      <c r="F58" s="7">
        <v>0</v>
      </c>
      <c r="G58" s="7">
        <v>0</v>
      </c>
      <c r="H58" s="7">
        <v>0</v>
      </c>
      <c r="I58" s="7">
        <v>0</v>
      </c>
      <c r="J58" s="7">
        <f t="shared" si="51"/>
        <v>0</v>
      </c>
      <c r="K58" s="8">
        <v>0</v>
      </c>
      <c r="L58" s="8">
        <v>0</v>
      </c>
      <c r="M58" s="8">
        <v>0</v>
      </c>
      <c r="N58" s="8">
        <v>0</v>
      </c>
      <c r="O58" s="7">
        <f t="shared" si="52"/>
        <v>0</v>
      </c>
      <c r="P58" s="8">
        <v>0</v>
      </c>
      <c r="Q58" s="8">
        <v>0</v>
      </c>
      <c r="R58" s="8">
        <v>0</v>
      </c>
      <c r="S58" s="8">
        <v>0</v>
      </c>
      <c r="T58" s="7">
        <f t="shared" si="53"/>
        <v>0</v>
      </c>
      <c r="U58" s="8">
        <v>0</v>
      </c>
      <c r="V58" s="7">
        <v>0</v>
      </c>
      <c r="W58" s="7">
        <v>0</v>
      </c>
      <c r="X58" s="7">
        <v>0</v>
      </c>
      <c r="Y58" s="7">
        <f t="shared" si="54"/>
        <v>0</v>
      </c>
      <c r="Z58" s="8">
        <v>0</v>
      </c>
      <c r="AA58" s="7">
        <v>0</v>
      </c>
      <c r="AB58" s="7">
        <v>0</v>
      </c>
      <c r="AC58" s="7">
        <v>0</v>
      </c>
      <c r="AD58" s="8">
        <f t="shared" si="55"/>
        <v>0</v>
      </c>
    </row>
    <row r="59" spans="1:30" s="11" customFormat="1" ht="55.9" customHeight="1">
      <c r="A59" s="3" t="s">
        <v>58</v>
      </c>
      <c r="B59" s="60" t="s">
        <v>148</v>
      </c>
      <c r="C59" s="80" t="s">
        <v>149</v>
      </c>
      <c r="D59" s="79" t="s">
        <v>229</v>
      </c>
      <c r="E59" s="7">
        <f>SUM(F59:I59)</f>
        <v>13539.8</v>
      </c>
      <c r="F59" s="7">
        <v>677</v>
      </c>
      <c r="G59" s="7">
        <v>4502</v>
      </c>
      <c r="H59" s="7">
        <v>8360.7999999999993</v>
      </c>
      <c r="I59" s="7">
        <v>0</v>
      </c>
      <c r="J59" s="7">
        <f t="shared" si="51"/>
        <v>11086</v>
      </c>
      <c r="K59" s="34">
        <v>555</v>
      </c>
      <c r="L59" s="34">
        <v>3686</v>
      </c>
      <c r="M59" s="34">
        <v>6845</v>
      </c>
      <c r="N59" s="8">
        <v>0</v>
      </c>
      <c r="O59" s="33">
        <f>SUM(P59:S59)</f>
        <v>11085</v>
      </c>
      <c r="P59" s="34">
        <v>554</v>
      </c>
      <c r="Q59" s="34">
        <v>3685.85</v>
      </c>
      <c r="R59" s="8">
        <v>6845.15</v>
      </c>
      <c r="S59" s="8">
        <v>0</v>
      </c>
      <c r="T59" s="7">
        <f t="shared" si="53"/>
        <v>11258</v>
      </c>
      <c r="U59" s="7">
        <v>563</v>
      </c>
      <c r="V59" s="7">
        <v>3743</v>
      </c>
      <c r="W59" s="7">
        <v>6952</v>
      </c>
      <c r="X59" s="7">
        <v>0</v>
      </c>
      <c r="Y59" s="7">
        <f t="shared" si="54"/>
        <v>0</v>
      </c>
      <c r="Z59" s="7">
        <v>0</v>
      </c>
      <c r="AA59" s="7">
        <v>0</v>
      </c>
      <c r="AB59" s="7">
        <v>0</v>
      </c>
      <c r="AC59" s="7">
        <v>0</v>
      </c>
      <c r="AD59" s="8">
        <f t="shared" si="55"/>
        <v>46968.800000000003</v>
      </c>
    </row>
    <row r="60" spans="1:30" s="11" customFormat="1" ht="68.45" customHeight="1">
      <c r="A60" s="3" t="s">
        <v>59</v>
      </c>
      <c r="B60" s="84" t="s">
        <v>57</v>
      </c>
      <c r="C60" s="80" t="s">
        <v>79</v>
      </c>
      <c r="D60" s="79" t="s">
        <v>45</v>
      </c>
      <c r="E60" s="7">
        <f t="shared" si="50"/>
        <v>0</v>
      </c>
      <c r="F60" s="7">
        <v>0</v>
      </c>
      <c r="G60" s="7">
        <v>0</v>
      </c>
      <c r="H60" s="7">
        <v>0</v>
      </c>
      <c r="I60" s="7">
        <v>0</v>
      </c>
      <c r="J60" s="7">
        <f t="shared" si="51"/>
        <v>0</v>
      </c>
      <c r="K60" s="7">
        <v>0</v>
      </c>
      <c r="L60" s="7">
        <v>0</v>
      </c>
      <c r="M60" s="7">
        <v>0</v>
      </c>
      <c r="N60" s="7">
        <v>0</v>
      </c>
      <c r="O60" s="7">
        <f>SUM(P60:S60)</f>
        <v>0</v>
      </c>
      <c r="P60" s="7">
        <v>0</v>
      </c>
      <c r="Q60" s="7">
        <v>0</v>
      </c>
      <c r="R60" s="7">
        <v>0</v>
      </c>
      <c r="S60" s="7">
        <v>0</v>
      </c>
      <c r="T60" s="7">
        <f t="shared" si="53"/>
        <v>0</v>
      </c>
      <c r="U60" s="7">
        <v>0</v>
      </c>
      <c r="V60" s="7">
        <v>0</v>
      </c>
      <c r="W60" s="7">
        <v>0</v>
      </c>
      <c r="X60" s="7">
        <v>0</v>
      </c>
      <c r="Y60" s="7">
        <f t="shared" si="54"/>
        <v>0</v>
      </c>
      <c r="Z60" s="7">
        <v>0</v>
      </c>
      <c r="AA60" s="7">
        <v>0</v>
      </c>
      <c r="AB60" s="7">
        <v>0</v>
      </c>
      <c r="AC60" s="7">
        <v>0</v>
      </c>
      <c r="AD60" s="8">
        <f t="shared" si="55"/>
        <v>0</v>
      </c>
    </row>
    <row r="61" spans="1:30" s="11" customFormat="1" ht="104.45" customHeight="1">
      <c r="A61" s="3" t="s">
        <v>61</v>
      </c>
      <c r="B61" s="84" t="s">
        <v>60</v>
      </c>
      <c r="C61" s="80" t="s">
        <v>79</v>
      </c>
      <c r="D61" s="79" t="s">
        <v>162</v>
      </c>
      <c r="E61" s="7">
        <f t="shared" si="50"/>
        <v>0</v>
      </c>
      <c r="F61" s="7">
        <v>0</v>
      </c>
      <c r="G61" s="7">
        <v>0</v>
      </c>
      <c r="H61" s="7">
        <v>0</v>
      </c>
      <c r="I61" s="7">
        <v>0</v>
      </c>
      <c r="J61" s="7">
        <f t="shared" si="51"/>
        <v>0</v>
      </c>
      <c r="K61" s="7">
        <v>0</v>
      </c>
      <c r="L61" s="8">
        <v>0</v>
      </c>
      <c r="M61" s="8">
        <v>0</v>
      </c>
      <c r="N61" s="8">
        <v>0</v>
      </c>
      <c r="O61" s="7">
        <f t="shared" si="52"/>
        <v>0</v>
      </c>
      <c r="P61" s="7">
        <v>0</v>
      </c>
      <c r="Q61" s="7">
        <v>0</v>
      </c>
      <c r="R61" s="7">
        <v>0</v>
      </c>
      <c r="S61" s="7">
        <v>0</v>
      </c>
      <c r="T61" s="7">
        <f t="shared" si="53"/>
        <v>0</v>
      </c>
      <c r="U61" s="7">
        <v>0</v>
      </c>
      <c r="V61" s="7">
        <v>0</v>
      </c>
      <c r="W61" s="7">
        <v>0</v>
      </c>
      <c r="X61" s="7">
        <v>0</v>
      </c>
      <c r="Y61" s="7">
        <f t="shared" si="54"/>
        <v>0</v>
      </c>
      <c r="Z61" s="7">
        <v>0</v>
      </c>
      <c r="AA61" s="8">
        <v>0</v>
      </c>
      <c r="AB61" s="8">
        <v>0</v>
      </c>
      <c r="AC61" s="8">
        <v>0</v>
      </c>
      <c r="AD61" s="8">
        <f t="shared" si="55"/>
        <v>0</v>
      </c>
    </row>
    <row r="62" spans="1:30" s="11" customFormat="1" ht="54.6" customHeight="1">
      <c r="A62" s="3" t="s">
        <v>62</v>
      </c>
      <c r="B62" s="84" t="s">
        <v>139</v>
      </c>
      <c r="C62" s="80" t="s">
        <v>33</v>
      </c>
      <c r="D62" s="79" t="s">
        <v>45</v>
      </c>
      <c r="E62" s="7">
        <f t="shared" si="50"/>
        <v>0</v>
      </c>
      <c r="F62" s="7">
        <v>0</v>
      </c>
      <c r="G62" s="7">
        <v>0</v>
      </c>
      <c r="H62" s="7">
        <v>0</v>
      </c>
      <c r="I62" s="7">
        <v>0</v>
      </c>
      <c r="J62" s="7">
        <f t="shared" si="51"/>
        <v>0</v>
      </c>
      <c r="K62" s="7">
        <v>0</v>
      </c>
      <c r="L62" s="7">
        <v>0</v>
      </c>
      <c r="M62" s="7">
        <v>0</v>
      </c>
      <c r="N62" s="7">
        <v>0</v>
      </c>
      <c r="O62" s="7">
        <f t="shared" si="52"/>
        <v>0</v>
      </c>
      <c r="P62" s="7">
        <v>0</v>
      </c>
      <c r="Q62" s="7">
        <v>0</v>
      </c>
      <c r="R62" s="7">
        <v>0</v>
      </c>
      <c r="S62" s="7">
        <v>0</v>
      </c>
      <c r="T62" s="7">
        <f t="shared" si="53"/>
        <v>0</v>
      </c>
      <c r="U62" s="7">
        <v>0</v>
      </c>
      <c r="V62" s="7">
        <v>0</v>
      </c>
      <c r="W62" s="7">
        <v>0</v>
      </c>
      <c r="X62" s="7">
        <v>0</v>
      </c>
      <c r="Y62" s="7">
        <f t="shared" si="54"/>
        <v>0</v>
      </c>
      <c r="Z62" s="7">
        <v>0</v>
      </c>
      <c r="AA62" s="7">
        <v>0</v>
      </c>
      <c r="AB62" s="7">
        <v>0</v>
      </c>
      <c r="AC62" s="7">
        <v>0</v>
      </c>
      <c r="AD62" s="8">
        <f t="shared" si="55"/>
        <v>0</v>
      </c>
    </row>
    <row r="63" spans="1:30" s="11" customFormat="1" ht="85.9" customHeight="1">
      <c r="A63" s="3" t="s">
        <v>64</v>
      </c>
      <c r="B63" s="84" t="s">
        <v>63</v>
      </c>
      <c r="C63" s="80" t="s">
        <v>205</v>
      </c>
      <c r="D63" s="79" t="s">
        <v>45</v>
      </c>
      <c r="E63" s="7">
        <f t="shared" si="50"/>
        <v>0</v>
      </c>
      <c r="F63" s="7">
        <v>0</v>
      </c>
      <c r="G63" s="7">
        <v>0</v>
      </c>
      <c r="H63" s="7">
        <v>0</v>
      </c>
      <c r="I63" s="7">
        <v>0</v>
      </c>
      <c r="J63" s="7">
        <f t="shared" si="51"/>
        <v>0</v>
      </c>
      <c r="K63" s="7">
        <v>0</v>
      </c>
      <c r="L63" s="7">
        <v>0</v>
      </c>
      <c r="M63" s="7">
        <v>0</v>
      </c>
      <c r="N63" s="7">
        <v>0</v>
      </c>
      <c r="O63" s="7">
        <f t="shared" si="52"/>
        <v>0</v>
      </c>
      <c r="P63" s="7">
        <v>0</v>
      </c>
      <c r="Q63" s="7">
        <v>0</v>
      </c>
      <c r="R63" s="7">
        <v>0</v>
      </c>
      <c r="S63" s="7">
        <v>0</v>
      </c>
      <c r="T63" s="7">
        <f t="shared" si="53"/>
        <v>0</v>
      </c>
      <c r="U63" s="7">
        <v>0</v>
      </c>
      <c r="V63" s="7">
        <v>0</v>
      </c>
      <c r="W63" s="7">
        <v>0</v>
      </c>
      <c r="X63" s="7">
        <v>0</v>
      </c>
      <c r="Y63" s="7">
        <f t="shared" si="54"/>
        <v>0</v>
      </c>
      <c r="Z63" s="7">
        <v>0</v>
      </c>
      <c r="AA63" s="7">
        <v>0</v>
      </c>
      <c r="AB63" s="7">
        <v>0</v>
      </c>
      <c r="AC63" s="7">
        <v>0</v>
      </c>
      <c r="AD63" s="8">
        <f t="shared" si="55"/>
        <v>0</v>
      </c>
    </row>
    <row r="64" spans="1:30" s="11" customFormat="1" ht="72.599999999999994" customHeight="1">
      <c r="A64" s="81" t="s">
        <v>150</v>
      </c>
      <c r="B64" s="84" t="s">
        <v>165</v>
      </c>
      <c r="C64" s="80" t="s">
        <v>130</v>
      </c>
      <c r="D64" s="79" t="s">
        <v>45</v>
      </c>
      <c r="E64" s="7">
        <f t="shared" si="50"/>
        <v>273</v>
      </c>
      <c r="F64" s="7">
        <f>347-74</f>
        <v>273</v>
      </c>
      <c r="G64" s="7">
        <v>0</v>
      </c>
      <c r="H64" s="7">
        <v>0</v>
      </c>
      <c r="I64" s="7">
        <v>0</v>
      </c>
      <c r="J64" s="7">
        <f t="shared" si="51"/>
        <v>0</v>
      </c>
      <c r="K64" s="7">
        <v>0</v>
      </c>
      <c r="L64" s="7">
        <v>0</v>
      </c>
      <c r="M64" s="7">
        <v>0</v>
      </c>
      <c r="N64" s="7">
        <v>0</v>
      </c>
      <c r="O64" s="33">
        <f t="shared" si="52"/>
        <v>49</v>
      </c>
      <c r="P64" s="33">
        <v>49</v>
      </c>
      <c r="Q64" s="7">
        <v>0</v>
      </c>
      <c r="R64" s="7">
        <v>0</v>
      </c>
      <c r="S64" s="7">
        <v>0</v>
      </c>
      <c r="T64" s="7">
        <v>0</v>
      </c>
      <c r="U64" s="7">
        <v>0</v>
      </c>
      <c r="V64" s="7">
        <v>0</v>
      </c>
      <c r="W64" s="7">
        <v>0</v>
      </c>
      <c r="X64" s="7">
        <v>0</v>
      </c>
      <c r="Y64" s="7">
        <f t="shared" si="54"/>
        <v>271</v>
      </c>
      <c r="Z64" s="7">
        <v>271</v>
      </c>
      <c r="AA64" s="7">
        <v>0</v>
      </c>
      <c r="AB64" s="7">
        <v>0</v>
      </c>
      <c r="AC64" s="7">
        <v>0</v>
      </c>
      <c r="AD64" s="8">
        <f t="shared" si="55"/>
        <v>593</v>
      </c>
    </row>
    <row r="65" spans="1:30" s="11" customFormat="1" ht="72.599999999999994" customHeight="1">
      <c r="A65" s="81" t="s">
        <v>217</v>
      </c>
      <c r="B65" s="84" t="s">
        <v>216</v>
      </c>
      <c r="C65" s="80" t="s">
        <v>33</v>
      </c>
      <c r="D65" s="79" t="s">
        <v>142</v>
      </c>
      <c r="E65" s="7">
        <v>74</v>
      </c>
      <c r="F65" s="7">
        <v>74</v>
      </c>
      <c r="G65" s="7">
        <v>0</v>
      </c>
      <c r="H65" s="7">
        <v>0</v>
      </c>
      <c r="I65" s="7">
        <v>0</v>
      </c>
      <c r="J65" s="7">
        <f t="shared" ref="J65" si="56">SUM(K65:N65)</f>
        <v>74</v>
      </c>
      <c r="K65" s="7">
        <v>74</v>
      </c>
      <c r="L65" s="7">
        <v>0</v>
      </c>
      <c r="M65" s="7">
        <v>0</v>
      </c>
      <c r="N65" s="7">
        <v>0</v>
      </c>
      <c r="O65" s="33">
        <v>74</v>
      </c>
      <c r="P65" s="33">
        <v>74</v>
      </c>
      <c r="Q65" s="7">
        <v>0</v>
      </c>
      <c r="R65" s="7">
        <v>0</v>
      </c>
      <c r="S65" s="7">
        <v>0</v>
      </c>
      <c r="T65" s="7">
        <v>74</v>
      </c>
      <c r="U65" s="7">
        <v>74</v>
      </c>
      <c r="V65" s="7">
        <v>0</v>
      </c>
      <c r="W65" s="7">
        <v>0</v>
      </c>
      <c r="X65" s="7">
        <v>0</v>
      </c>
      <c r="Y65" s="7">
        <f t="shared" ref="Y65" si="57">SUM(Z65:AC65)</f>
        <v>74</v>
      </c>
      <c r="Z65" s="7">
        <v>74</v>
      </c>
      <c r="AA65" s="7">
        <v>0</v>
      </c>
      <c r="AB65" s="7">
        <v>0</v>
      </c>
      <c r="AC65" s="7">
        <v>0</v>
      </c>
      <c r="AD65" s="8">
        <f t="shared" ref="AD65" si="58">SUM(Y65,T65,O65,J65,E65)</f>
        <v>370</v>
      </c>
    </row>
    <row r="66" spans="1:30" s="11" customFormat="1" ht="57" customHeight="1">
      <c r="A66" s="81" t="s">
        <v>269</v>
      </c>
      <c r="B66" s="84" t="s">
        <v>270</v>
      </c>
      <c r="C66" s="80" t="s">
        <v>33</v>
      </c>
      <c r="D66" s="79" t="s">
        <v>142</v>
      </c>
      <c r="E66" s="7">
        <v>0</v>
      </c>
      <c r="F66" s="7">
        <v>0</v>
      </c>
      <c r="G66" s="7">
        <v>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c r="Z66" s="7">
        <v>0</v>
      </c>
      <c r="AA66" s="7">
        <v>0</v>
      </c>
      <c r="AB66" s="7">
        <v>0</v>
      </c>
      <c r="AC66" s="7">
        <v>0</v>
      </c>
      <c r="AD66" s="8">
        <f t="shared" si="55"/>
        <v>0</v>
      </c>
    </row>
    <row r="67" spans="1:30" s="22" customFormat="1" ht="22.9" customHeight="1">
      <c r="A67" s="26"/>
      <c r="B67" s="82" t="s">
        <v>35</v>
      </c>
      <c r="C67" s="82"/>
      <c r="D67" s="64"/>
      <c r="E67" s="15">
        <f>SUM(F67:I67)</f>
        <v>13886.8</v>
      </c>
      <c r="F67" s="15">
        <f>SUM(F57:F66)</f>
        <v>1024</v>
      </c>
      <c r="G67" s="15">
        <f t="shared" ref="G67:I67" si="59">SUM(G57:G66)</f>
        <v>4502</v>
      </c>
      <c r="H67" s="15">
        <f t="shared" si="59"/>
        <v>8360.7999999999993</v>
      </c>
      <c r="I67" s="15">
        <f t="shared" si="59"/>
        <v>0</v>
      </c>
      <c r="J67" s="55">
        <f>SUM(J57:J66)</f>
        <v>11160</v>
      </c>
      <c r="K67" s="55">
        <f>SUM(K57:K66)</f>
        <v>629</v>
      </c>
      <c r="L67" s="55">
        <f>SUM(L57:L66)</f>
        <v>3686</v>
      </c>
      <c r="M67" s="55">
        <f>SUM(M57:M66)</f>
        <v>6845</v>
      </c>
      <c r="N67" s="15">
        <f t="shared" ref="N67" si="60">SUM(N57:N64)</f>
        <v>0</v>
      </c>
      <c r="O67" s="55">
        <f>SUM(P67:S67)</f>
        <v>11208</v>
      </c>
      <c r="P67" s="15">
        <f>SUM(P57:P66)</f>
        <v>677</v>
      </c>
      <c r="Q67" s="15">
        <f>SUM(Q57:Q66)</f>
        <v>3685.85</v>
      </c>
      <c r="R67" s="15">
        <f>SUM(R57:R66)</f>
        <v>6845.15</v>
      </c>
      <c r="S67" s="15">
        <f>SUM(S57:S66)</f>
        <v>0</v>
      </c>
      <c r="T67" s="55">
        <f>SUM(U67:X67)</f>
        <v>11332</v>
      </c>
      <c r="U67" s="15">
        <f t="shared" ref="U67:AD67" si="61">SUM(U57:U66)</f>
        <v>637</v>
      </c>
      <c r="V67" s="15">
        <f t="shared" si="61"/>
        <v>3743</v>
      </c>
      <c r="W67" s="15">
        <f t="shared" si="61"/>
        <v>6952</v>
      </c>
      <c r="X67" s="15">
        <f t="shared" si="61"/>
        <v>0</v>
      </c>
      <c r="Y67" s="15">
        <f t="shared" si="61"/>
        <v>345</v>
      </c>
      <c r="Z67" s="15">
        <f t="shared" si="61"/>
        <v>345</v>
      </c>
      <c r="AA67" s="15">
        <f t="shared" si="61"/>
        <v>0</v>
      </c>
      <c r="AB67" s="15">
        <f t="shared" si="61"/>
        <v>0</v>
      </c>
      <c r="AC67" s="15">
        <f t="shared" si="61"/>
        <v>0</v>
      </c>
      <c r="AD67" s="8">
        <f t="shared" si="61"/>
        <v>47931.8</v>
      </c>
    </row>
    <row r="68" spans="1:30" s="11" customFormat="1" ht="46.15" customHeight="1">
      <c r="A68" s="19"/>
      <c r="B68" s="103" t="s">
        <v>137</v>
      </c>
      <c r="C68" s="125"/>
      <c r="D68" s="65"/>
      <c r="E68" s="7"/>
      <c r="F68" s="7"/>
      <c r="G68" s="7"/>
      <c r="H68" s="7"/>
      <c r="I68" s="7"/>
      <c r="J68" s="8"/>
      <c r="K68" s="8"/>
      <c r="L68" s="8"/>
      <c r="M68" s="8"/>
      <c r="N68" s="8"/>
      <c r="O68" s="8"/>
      <c r="P68" s="8"/>
      <c r="Q68" s="7"/>
      <c r="R68" s="7"/>
      <c r="S68" s="7"/>
      <c r="T68" s="7"/>
      <c r="U68" s="7"/>
      <c r="V68" s="7"/>
      <c r="W68" s="7"/>
      <c r="X68" s="8"/>
      <c r="Y68" s="8"/>
      <c r="Z68" s="8"/>
      <c r="AA68" s="8"/>
      <c r="AB68" s="8"/>
      <c r="AC68" s="8"/>
      <c r="AD68" s="8"/>
    </row>
    <row r="69" spans="1:30" s="11" customFormat="1" ht="40.9" customHeight="1">
      <c r="A69" s="80" t="s">
        <v>11</v>
      </c>
      <c r="B69" s="84" t="s">
        <v>80</v>
      </c>
      <c r="C69" s="80" t="s">
        <v>79</v>
      </c>
      <c r="D69" s="79" t="s">
        <v>162</v>
      </c>
      <c r="E69" s="7">
        <f t="shared" ref="E69:E82" si="62">SUM(F69:I69)</f>
        <v>0</v>
      </c>
      <c r="F69" s="7">
        <v>0</v>
      </c>
      <c r="G69" s="7">
        <v>0</v>
      </c>
      <c r="H69" s="7">
        <v>0</v>
      </c>
      <c r="I69" s="7">
        <v>0</v>
      </c>
      <c r="J69" s="7">
        <v>0</v>
      </c>
      <c r="K69" s="7">
        <v>0</v>
      </c>
      <c r="L69" s="7">
        <v>0</v>
      </c>
      <c r="M69" s="7">
        <v>0</v>
      </c>
      <c r="N69" s="7">
        <v>0</v>
      </c>
      <c r="O69" s="7">
        <v>0</v>
      </c>
      <c r="P69" s="7">
        <v>0</v>
      </c>
      <c r="Q69" s="7">
        <v>0</v>
      </c>
      <c r="R69" s="7">
        <v>0</v>
      </c>
      <c r="S69" s="7">
        <v>0</v>
      </c>
      <c r="T69" s="7">
        <f t="shared" ref="T69:T82" si="63">SUM(U69:X69)</f>
        <v>0</v>
      </c>
      <c r="U69" s="7">
        <v>0</v>
      </c>
      <c r="V69" s="7">
        <v>0</v>
      </c>
      <c r="W69" s="7">
        <v>0</v>
      </c>
      <c r="X69" s="7">
        <v>0</v>
      </c>
      <c r="Y69" s="7">
        <f t="shared" ref="Y69:Y82" si="64">SUM(Z69:AC69)</f>
        <v>0</v>
      </c>
      <c r="Z69" s="7">
        <v>0</v>
      </c>
      <c r="AA69" s="7">
        <v>0</v>
      </c>
      <c r="AB69" s="7">
        <v>0</v>
      </c>
      <c r="AC69" s="7">
        <v>0</v>
      </c>
      <c r="AD69" s="8">
        <f>SUM(Y69,T69,O69,J69,E69)</f>
        <v>0</v>
      </c>
    </row>
    <row r="70" spans="1:30" s="16" customFormat="1" ht="279.60000000000002" customHeight="1">
      <c r="A70" s="81" t="s">
        <v>12</v>
      </c>
      <c r="B70" s="84" t="s">
        <v>65</v>
      </c>
      <c r="C70" s="80" t="s">
        <v>157</v>
      </c>
      <c r="D70" s="79" t="s">
        <v>45</v>
      </c>
      <c r="E70" s="7">
        <f t="shared" si="62"/>
        <v>167984.2</v>
      </c>
      <c r="F70" s="7">
        <v>0</v>
      </c>
      <c r="G70" s="7">
        <v>0</v>
      </c>
      <c r="H70" s="7">
        <v>0</v>
      </c>
      <c r="I70" s="8">
        <v>167984.2</v>
      </c>
      <c r="J70" s="7">
        <f t="shared" ref="J70:J81" si="65">SUM(K70:N70)</f>
        <v>144287.70000000001</v>
      </c>
      <c r="K70" s="7">
        <v>0</v>
      </c>
      <c r="L70" s="7">
        <v>0</v>
      </c>
      <c r="M70" s="7">
        <v>0</v>
      </c>
      <c r="N70" s="8">
        <f>156096-11808.3</f>
        <v>144287.70000000001</v>
      </c>
      <c r="O70" s="7">
        <f t="shared" ref="O70:O82" si="66">SUM(P70:S70)</f>
        <v>157073</v>
      </c>
      <c r="P70" s="7">
        <v>0</v>
      </c>
      <c r="Q70" s="7">
        <v>0</v>
      </c>
      <c r="R70" s="7">
        <v>0</v>
      </c>
      <c r="S70" s="8">
        <v>157073</v>
      </c>
      <c r="T70" s="7">
        <f t="shared" si="63"/>
        <v>151129</v>
      </c>
      <c r="U70" s="7">
        <v>0</v>
      </c>
      <c r="V70" s="7">
        <v>0</v>
      </c>
      <c r="W70" s="7">
        <v>0</v>
      </c>
      <c r="X70" s="8">
        <v>151129</v>
      </c>
      <c r="Y70" s="7">
        <f t="shared" si="64"/>
        <v>151216</v>
      </c>
      <c r="Z70" s="7">
        <v>0</v>
      </c>
      <c r="AA70" s="7">
        <v>0</v>
      </c>
      <c r="AB70" s="7">
        <v>0</v>
      </c>
      <c r="AC70" s="8">
        <v>151216</v>
      </c>
      <c r="AD70" s="8">
        <f>SUM(Y70,T70,O70,J70,E70)</f>
        <v>771689.89999999991</v>
      </c>
    </row>
    <row r="71" spans="1:30" s="11" customFormat="1" ht="102.75" customHeight="1">
      <c r="A71" s="81" t="s">
        <v>17</v>
      </c>
      <c r="B71" s="84" t="s">
        <v>254</v>
      </c>
      <c r="C71" s="80" t="s">
        <v>158</v>
      </c>
      <c r="D71" s="79">
        <v>2020</v>
      </c>
      <c r="E71" s="7">
        <f t="shared" si="62"/>
        <v>0</v>
      </c>
      <c r="F71" s="20">
        <v>0</v>
      </c>
      <c r="G71" s="20">
        <v>0</v>
      </c>
      <c r="H71" s="20">
        <v>0</v>
      </c>
      <c r="I71" s="20">
        <v>0</v>
      </c>
      <c r="J71" s="33">
        <f t="shared" si="65"/>
        <v>1300</v>
      </c>
      <c r="K71" s="33">
        <f>2000-700</f>
        <v>1300</v>
      </c>
      <c r="L71" s="7">
        <v>0</v>
      </c>
      <c r="M71" s="7">
        <v>0</v>
      </c>
      <c r="N71" s="8">
        <v>0</v>
      </c>
      <c r="O71" s="7">
        <f t="shared" si="66"/>
        <v>0</v>
      </c>
      <c r="P71" s="8">
        <v>0</v>
      </c>
      <c r="Q71" s="8">
        <v>0</v>
      </c>
      <c r="R71" s="8">
        <v>0</v>
      </c>
      <c r="S71" s="8">
        <v>0</v>
      </c>
      <c r="T71" s="7">
        <f t="shared" si="63"/>
        <v>0</v>
      </c>
      <c r="U71" s="8">
        <v>0</v>
      </c>
      <c r="V71" s="8">
        <v>0</v>
      </c>
      <c r="W71" s="8">
        <v>0</v>
      </c>
      <c r="X71" s="8">
        <v>0</v>
      </c>
      <c r="Y71" s="7">
        <f t="shared" si="64"/>
        <v>0</v>
      </c>
      <c r="Z71" s="8">
        <v>0</v>
      </c>
      <c r="AA71" s="8">
        <v>0</v>
      </c>
      <c r="AB71" s="8">
        <v>0</v>
      </c>
      <c r="AC71" s="8">
        <v>0</v>
      </c>
      <c r="AD71" s="8">
        <f>SUM(Y71,T71,O71,J71,E71)</f>
        <v>1300</v>
      </c>
    </row>
    <row r="72" spans="1:30" s="11" customFormat="1" ht="33" customHeight="1">
      <c r="A72" s="81" t="s">
        <v>38</v>
      </c>
      <c r="B72" s="84" t="s">
        <v>85</v>
      </c>
      <c r="C72" s="80" t="s">
        <v>158</v>
      </c>
      <c r="D72" s="79">
        <v>2020</v>
      </c>
      <c r="E72" s="7">
        <f t="shared" si="62"/>
        <v>0</v>
      </c>
      <c r="F72" s="20">
        <v>0</v>
      </c>
      <c r="G72" s="20">
        <v>0</v>
      </c>
      <c r="H72" s="20">
        <v>0</v>
      </c>
      <c r="I72" s="20">
        <v>0</v>
      </c>
      <c r="J72" s="33">
        <f t="shared" si="65"/>
        <v>0</v>
      </c>
      <c r="K72" s="33">
        <f>150-150</f>
        <v>0</v>
      </c>
      <c r="L72" s="7">
        <v>0</v>
      </c>
      <c r="M72" s="8">
        <v>0</v>
      </c>
      <c r="N72" s="8">
        <v>0</v>
      </c>
      <c r="O72" s="7">
        <f t="shared" si="66"/>
        <v>0</v>
      </c>
      <c r="P72" s="8">
        <v>0</v>
      </c>
      <c r="Q72" s="8">
        <v>0</v>
      </c>
      <c r="R72" s="8">
        <v>0</v>
      </c>
      <c r="S72" s="8">
        <v>0</v>
      </c>
      <c r="T72" s="7">
        <f t="shared" si="63"/>
        <v>0</v>
      </c>
      <c r="U72" s="8">
        <v>0</v>
      </c>
      <c r="V72" s="8">
        <v>0</v>
      </c>
      <c r="W72" s="8">
        <v>0</v>
      </c>
      <c r="X72" s="8">
        <v>0</v>
      </c>
      <c r="Y72" s="7">
        <f t="shared" si="64"/>
        <v>0</v>
      </c>
      <c r="Z72" s="8">
        <v>0</v>
      </c>
      <c r="AA72" s="8">
        <v>0</v>
      </c>
      <c r="AB72" s="8">
        <v>0</v>
      </c>
      <c r="AC72" s="8">
        <v>0</v>
      </c>
      <c r="AD72" s="8">
        <f>SUM(Y72,T72,O72,J72,E72)</f>
        <v>0</v>
      </c>
    </row>
    <row r="73" spans="1:30" s="11" customFormat="1" ht="53.45" customHeight="1">
      <c r="A73" s="81" t="s">
        <v>68</v>
      </c>
      <c r="B73" s="84" t="s">
        <v>66</v>
      </c>
      <c r="C73" s="80" t="s">
        <v>158</v>
      </c>
      <c r="D73" s="79">
        <v>2019</v>
      </c>
      <c r="E73" s="7">
        <f t="shared" si="62"/>
        <v>100</v>
      </c>
      <c r="F73" s="7">
        <v>100</v>
      </c>
      <c r="G73" s="7">
        <v>0</v>
      </c>
      <c r="H73" s="20">
        <v>0</v>
      </c>
      <c r="I73" s="20">
        <v>0</v>
      </c>
      <c r="J73" s="7">
        <f t="shared" si="65"/>
        <v>0</v>
      </c>
      <c r="K73" s="20">
        <v>0</v>
      </c>
      <c r="L73" s="20">
        <v>0</v>
      </c>
      <c r="M73" s="20">
        <v>0</v>
      </c>
      <c r="N73" s="20">
        <v>0</v>
      </c>
      <c r="O73" s="7">
        <f t="shared" si="66"/>
        <v>0</v>
      </c>
      <c r="P73" s="20">
        <v>0</v>
      </c>
      <c r="Q73" s="20">
        <v>0</v>
      </c>
      <c r="R73" s="20">
        <v>0</v>
      </c>
      <c r="S73" s="20">
        <v>0</v>
      </c>
      <c r="T73" s="7">
        <f t="shared" si="63"/>
        <v>0</v>
      </c>
      <c r="U73" s="20">
        <v>0</v>
      </c>
      <c r="V73" s="20">
        <v>0</v>
      </c>
      <c r="W73" s="20">
        <v>0</v>
      </c>
      <c r="X73" s="20">
        <v>0</v>
      </c>
      <c r="Y73" s="7">
        <f t="shared" si="64"/>
        <v>0</v>
      </c>
      <c r="Z73" s="20">
        <v>0</v>
      </c>
      <c r="AA73" s="20">
        <v>0</v>
      </c>
      <c r="AB73" s="20">
        <v>0</v>
      </c>
      <c r="AC73" s="20">
        <v>0</v>
      </c>
      <c r="AD73" s="8">
        <f>SUM(Y73,T73,O73,J73,E73)</f>
        <v>100</v>
      </c>
    </row>
    <row r="74" spans="1:30" s="11" customFormat="1" ht="57.6" customHeight="1">
      <c r="A74" s="102" t="s">
        <v>69</v>
      </c>
      <c r="B74" s="84" t="s">
        <v>67</v>
      </c>
      <c r="C74" s="106" t="s">
        <v>206</v>
      </c>
      <c r="D74" s="106" t="s">
        <v>45</v>
      </c>
      <c r="E74" s="7"/>
      <c r="F74" s="7"/>
      <c r="G74" s="7"/>
      <c r="H74" s="7"/>
      <c r="I74" s="7"/>
      <c r="J74" s="7"/>
      <c r="K74" s="8"/>
      <c r="L74" s="8"/>
      <c r="M74" s="8"/>
      <c r="N74" s="8"/>
      <c r="O74" s="7"/>
      <c r="P74" s="7"/>
      <c r="Q74" s="7"/>
      <c r="R74" s="7"/>
      <c r="S74" s="7"/>
      <c r="T74" s="7"/>
      <c r="U74" s="7"/>
      <c r="V74" s="7"/>
      <c r="W74" s="7"/>
      <c r="X74" s="8"/>
      <c r="Y74" s="7"/>
      <c r="Z74" s="8"/>
      <c r="AA74" s="8"/>
      <c r="AB74" s="8"/>
      <c r="AC74" s="8"/>
      <c r="AD74" s="8"/>
    </row>
    <row r="75" spans="1:30" s="11" customFormat="1" ht="32.450000000000003" customHeight="1">
      <c r="A75" s="102"/>
      <c r="B75" s="84" t="s">
        <v>259</v>
      </c>
      <c r="C75" s="107"/>
      <c r="D75" s="107"/>
      <c r="E75" s="7">
        <f t="shared" si="62"/>
        <v>100</v>
      </c>
      <c r="F75" s="7">
        <v>100</v>
      </c>
      <c r="G75" s="7">
        <v>0</v>
      </c>
      <c r="H75" s="7">
        <v>0</v>
      </c>
      <c r="I75" s="7">
        <v>0</v>
      </c>
      <c r="J75" s="33">
        <f t="shared" si="65"/>
        <v>0</v>
      </c>
      <c r="K75" s="34">
        <f>100-100</f>
        <v>0</v>
      </c>
      <c r="L75" s="8">
        <v>0</v>
      </c>
      <c r="M75" s="8">
        <v>0</v>
      </c>
      <c r="N75" s="8">
        <v>0</v>
      </c>
      <c r="O75" s="33">
        <f t="shared" si="66"/>
        <v>0</v>
      </c>
      <c r="P75" s="33">
        <v>0</v>
      </c>
      <c r="Q75" s="33">
        <v>0</v>
      </c>
      <c r="R75" s="33">
        <v>0</v>
      </c>
      <c r="S75" s="33">
        <v>0</v>
      </c>
      <c r="T75" s="33">
        <f t="shared" si="63"/>
        <v>0</v>
      </c>
      <c r="U75" s="33">
        <v>0</v>
      </c>
      <c r="V75" s="7">
        <v>0</v>
      </c>
      <c r="W75" s="7">
        <v>0</v>
      </c>
      <c r="X75" s="7">
        <v>0</v>
      </c>
      <c r="Y75" s="7">
        <f t="shared" si="64"/>
        <v>100</v>
      </c>
      <c r="Z75" s="8">
        <v>100</v>
      </c>
      <c r="AA75" s="8">
        <v>0</v>
      </c>
      <c r="AB75" s="8">
        <v>0</v>
      </c>
      <c r="AC75" s="8">
        <v>0</v>
      </c>
      <c r="AD75" s="8">
        <f>SUM(Y75,T75,O75,J75,E75)</f>
        <v>200</v>
      </c>
    </row>
    <row r="76" spans="1:30" s="11" customFormat="1" ht="28.9" customHeight="1">
      <c r="A76" s="102"/>
      <c r="B76" s="84" t="s">
        <v>260</v>
      </c>
      <c r="C76" s="107"/>
      <c r="D76" s="107"/>
      <c r="E76" s="7">
        <f t="shared" si="62"/>
        <v>300</v>
      </c>
      <c r="F76" s="7">
        <v>300</v>
      </c>
      <c r="G76" s="7">
        <v>0</v>
      </c>
      <c r="H76" s="7">
        <v>0</v>
      </c>
      <c r="I76" s="7">
        <v>0</v>
      </c>
      <c r="J76" s="33">
        <f t="shared" si="65"/>
        <v>0</v>
      </c>
      <c r="K76" s="34">
        <f>303-303</f>
        <v>0</v>
      </c>
      <c r="L76" s="8">
        <v>0</v>
      </c>
      <c r="M76" s="8">
        <v>0</v>
      </c>
      <c r="N76" s="8">
        <v>0</v>
      </c>
      <c r="O76" s="33">
        <f t="shared" si="66"/>
        <v>0</v>
      </c>
      <c r="P76" s="33">
        <v>0</v>
      </c>
      <c r="Q76" s="33">
        <v>0</v>
      </c>
      <c r="R76" s="33">
        <v>0</v>
      </c>
      <c r="S76" s="33">
        <v>0</v>
      </c>
      <c r="T76" s="33">
        <f t="shared" si="63"/>
        <v>27</v>
      </c>
      <c r="U76" s="33">
        <v>27</v>
      </c>
      <c r="V76" s="7">
        <v>0</v>
      </c>
      <c r="W76" s="7">
        <v>0</v>
      </c>
      <c r="X76" s="7">
        <v>0</v>
      </c>
      <c r="Y76" s="7">
        <f t="shared" si="64"/>
        <v>219</v>
      </c>
      <c r="Z76" s="8">
        <v>219</v>
      </c>
      <c r="AA76" s="8">
        <v>0</v>
      </c>
      <c r="AB76" s="8">
        <v>0</v>
      </c>
      <c r="AC76" s="8">
        <v>0</v>
      </c>
      <c r="AD76" s="8">
        <f t="shared" ref="AD76:AD81" si="67">SUM(Y76,T76,O76,J76,E76)</f>
        <v>546</v>
      </c>
    </row>
    <row r="77" spans="1:30" s="11" customFormat="1" ht="36" customHeight="1">
      <c r="A77" s="102"/>
      <c r="B77" s="84" t="s">
        <v>261</v>
      </c>
      <c r="C77" s="107"/>
      <c r="D77" s="107"/>
      <c r="E77" s="7">
        <f t="shared" si="62"/>
        <v>73</v>
      </c>
      <c r="F77" s="7">
        <v>73</v>
      </c>
      <c r="G77" s="7">
        <v>0</v>
      </c>
      <c r="H77" s="7">
        <v>0</v>
      </c>
      <c r="I77" s="7">
        <v>0</v>
      </c>
      <c r="J77" s="7">
        <f t="shared" si="65"/>
        <v>0</v>
      </c>
      <c r="K77" s="8">
        <v>0</v>
      </c>
      <c r="L77" s="8">
        <v>0</v>
      </c>
      <c r="M77" s="8">
        <v>0</v>
      </c>
      <c r="N77" s="8">
        <v>0</v>
      </c>
      <c r="O77" s="33">
        <f t="shared" si="66"/>
        <v>0</v>
      </c>
      <c r="P77" s="33">
        <v>0</v>
      </c>
      <c r="Q77" s="7">
        <v>0</v>
      </c>
      <c r="R77" s="7">
        <v>0</v>
      </c>
      <c r="S77" s="7">
        <v>0</v>
      </c>
      <c r="T77" s="33">
        <f t="shared" si="63"/>
        <v>0</v>
      </c>
      <c r="U77" s="33">
        <v>0</v>
      </c>
      <c r="V77" s="7">
        <v>0</v>
      </c>
      <c r="W77" s="7">
        <v>0</v>
      </c>
      <c r="X77" s="7">
        <v>0</v>
      </c>
      <c r="Y77" s="7">
        <f t="shared" si="64"/>
        <v>0</v>
      </c>
      <c r="Z77" s="8">
        <v>0</v>
      </c>
      <c r="AA77" s="8">
        <v>0</v>
      </c>
      <c r="AB77" s="8">
        <v>0</v>
      </c>
      <c r="AC77" s="8">
        <v>0</v>
      </c>
      <c r="AD77" s="8">
        <f t="shared" si="67"/>
        <v>73</v>
      </c>
    </row>
    <row r="78" spans="1:30" s="11" customFormat="1" ht="26.45" customHeight="1">
      <c r="A78" s="102"/>
      <c r="B78" s="84" t="s">
        <v>262</v>
      </c>
      <c r="C78" s="107"/>
      <c r="D78" s="107"/>
      <c r="E78" s="7">
        <f t="shared" si="62"/>
        <v>0</v>
      </c>
      <c r="F78" s="7">
        <v>0</v>
      </c>
      <c r="G78" s="7">
        <v>0</v>
      </c>
      <c r="H78" s="7">
        <v>0</v>
      </c>
      <c r="I78" s="7">
        <v>0</v>
      </c>
      <c r="J78" s="7">
        <f t="shared" si="65"/>
        <v>0</v>
      </c>
      <c r="K78" s="7">
        <v>0</v>
      </c>
      <c r="L78" s="7">
        <v>0</v>
      </c>
      <c r="M78" s="7">
        <v>0</v>
      </c>
      <c r="N78" s="7">
        <v>0</v>
      </c>
      <c r="O78" s="7">
        <f t="shared" si="66"/>
        <v>0</v>
      </c>
      <c r="P78" s="7">
        <v>0</v>
      </c>
      <c r="Q78" s="7">
        <v>0</v>
      </c>
      <c r="R78" s="7">
        <v>0</v>
      </c>
      <c r="S78" s="7">
        <v>0</v>
      </c>
      <c r="T78" s="7">
        <f t="shared" si="63"/>
        <v>0</v>
      </c>
      <c r="U78" s="7">
        <v>0</v>
      </c>
      <c r="V78" s="7">
        <v>0</v>
      </c>
      <c r="W78" s="7">
        <v>0</v>
      </c>
      <c r="X78" s="7">
        <v>0</v>
      </c>
      <c r="Y78" s="7">
        <f t="shared" si="64"/>
        <v>0</v>
      </c>
      <c r="Z78" s="8">
        <v>0</v>
      </c>
      <c r="AA78" s="8">
        <v>0</v>
      </c>
      <c r="AB78" s="8">
        <v>0</v>
      </c>
      <c r="AC78" s="8">
        <v>0</v>
      </c>
      <c r="AD78" s="8">
        <f t="shared" si="67"/>
        <v>0</v>
      </c>
    </row>
    <row r="79" spans="1:30" s="11" customFormat="1" ht="23.45" customHeight="1">
      <c r="A79" s="102"/>
      <c r="B79" s="84" t="s">
        <v>263</v>
      </c>
      <c r="C79" s="108"/>
      <c r="D79" s="108"/>
      <c r="E79" s="7">
        <f t="shared" si="62"/>
        <v>0</v>
      </c>
      <c r="F79" s="7">
        <v>0</v>
      </c>
      <c r="G79" s="7">
        <v>0</v>
      </c>
      <c r="H79" s="7">
        <v>0</v>
      </c>
      <c r="I79" s="7">
        <v>0</v>
      </c>
      <c r="J79" s="7">
        <f t="shared" si="65"/>
        <v>0</v>
      </c>
      <c r="K79" s="7">
        <v>0</v>
      </c>
      <c r="L79" s="7">
        <v>0</v>
      </c>
      <c r="M79" s="7">
        <v>0</v>
      </c>
      <c r="N79" s="7">
        <v>0</v>
      </c>
      <c r="O79" s="7">
        <f t="shared" si="66"/>
        <v>0</v>
      </c>
      <c r="P79" s="7">
        <v>0</v>
      </c>
      <c r="Q79" s="7">
        <v>0</v>
      </c>
      <c r="R79" s="7">
        <v>0</v>
      </c>
      <c r="S79" s="7">
        <v>0</v>
      </c>
      <c r="T79" s="7">
        <f t="shared" si="63"/>
        <v>0</v>
      </c>
      <c r="U79" s="7">
        <v>0</v>
      </c>
      <c r="V79" s="7">
        <v>0</v>
      </c>
      <c r="W79" s="7">
        <v>0</v>
      </c>
      <c r="X79" s="7">
        <v>0</v>
      </c>
      <c r="Y79" s="7">
        <f t="shared" si="64"/>
        <v>0</v>
      </c>
      <c r="Z79" s="8">
        <v>0</v>
      </c>
      <c r="AA79" s="8">
        <v>0</v>
      </c>
      <c r="AB79" s="8">
        <v>0</v>
      </c>
      <c r="AC79" s="8">
        <v>0</v>
      </c>
      <c r="AD79" s="8">
        <f t="shared" si="67"/>
        <v>0</v>
      </c>
    </row>
    <row r="80" spans="1:30" s="11" customFormat="1" ht="45.75" customHeight="1">
      <c r="A80" s="81" t="s">
        <v>70</v>
      </c>
      <c r="B80" s="84" t="s">
        <v>219</v>
      </c>
      <c r="C80" s="86" t="s">
        <v>220</v>
      </c>
      <c r="D80" s="86">
        <v>2020</v>
      </c>
      <c r="E80" s="7">
        <v>0</v>
      </c>
      <c r="F80" s="7">
        <v>0</v>
      </c>
      <c r="G80" s="7">
        <v>0</v>
      </c>
      <c r="H80" s="7">
        <v>0</v>
      </c>
      <c r="I80" s="7">
        <v>0</v>
      </c>
      <c r="J80" s="33">
        <f t="shared" si="65"/>
        <v>400</v>
      </c>
      <c r="K80" s="33">
        <v>400</v>
      </c>
      <c r="L80" s="7">
        <v>0</v>
      </c>
      <c r="M80" s="7">
        <v>0</v>
      </c>
      <c r="N80" s="7">
        <v>0</v>
      </c>
      <c r="O80" s="7">
        <v>0</v>
      </c>
      <c r="P80" s="7">
        <v>0</v>
      </c>
      <c r="Q80" s="7">
        <v>0</v>
      </c>
      <c r="R80" s="7">
        <v>0</v>
      </c>
      <c r="S80" s="7">
        <v>0</v>
      </c>
      <c r="T80" s="7">
        <v>0</v>
      </c>
      <c r="U80" s="7">
        <v>0</v>
      </c>
      <c r="V80" s="7">
        <v>0</v>
      </c>
      <c r="W80" s="7">
        <v>0</v>
      </c>
      <c r="X80" s="7">
        <v>0</v>
      </c>
      <c r="Y80" s="7">
        <v>0</v>
      </c>
      <c r="Z80" s="8">
        <v>0</v>
      </c>
      <c r="AA80" s="8">
        <v>0</v>
      </c>
      <c r="AB80" s="8">
        <v>0</v>
      </c>
      <c r="AC80" s="8">
        <v>0</v>
      </c>
      <c r="AD80" s="8">
        <f t="shared" si="67"/>
        <v>400</v>
      </c>
    </row>
    <row r="81" spans="1:30" s="11" customFormat="1" ht="91.5" customHeight="1">
      <c r="A81" s="81" t="s">
        <v>81</v>
      </c>
      <c r="B81" s="84" t="s">
        <v>197</v>
      </c>
      <c r="C81" s="80" t="s">
        <v>196</v>
      </c>
      <c r="D81" s="79" t="s">
        <v>188</v>
      </c>
      <c r="E81" s="7">
        <f t="shared" si="62"/>
        <v>627.20000000000005</v>
      </c>
      <c r="F81" s="7">
        <v>627.20000000000005</v>
      </c>
      <c r="G81" s="7">
        <v>0</v>
      </c>
      <c r="H81" s="7">
        <v>0</v>
      </c>
      <c r="I81" s="7">
        <v>0</v>
      </c>
      <c r="J81" s="7">
        <f t="shared" si="65"/>
        <v>0</v>
      </c>
      <c r="K81" s="7">
        <v>0</v>
      </c>
      <c r="L81" s="7">
        <v>0</v>
      </c>
      <c r="M81" s="7">
        <v>0</v>
      </c>
      <c r="N81" s="7">
        <v>0</v>
      </c>
      <c r="O81" s="7">
        <f t="shared" si="66"/>
        <v>0</v>
      </c>
      <c r="P81" s="7">
        <v>0</v>
      </c>
      <c r="Q81" s="7">
        <v>0</v>
      </c>
      <c r="R81" s="7">
        <v>0</v>
      </c>
      <c r="S81" s="7">
        <v>0</v>
      </c>
      <c r="T81" s="7">
        <f t="shared" si="63"/>
        <v>0</v>
      </c>
      <c r="U81" s="7">
        <v>0</v>
      </c>
      <c r="V81" s="7">
        <v>0</v>
      </c>
      <c r="W81" s="7">
        <v>0</v>
      </c>
      <c r="X81" s="7">
        <v>0</v>
      </c>
      <c r="Y81" s="7">
        <f t="shared" si="64"/>
        <v>0</v>
      </c>
      <c r="Z81" s="7">
        <v>0</v>
      </c>
      <c r="AA81" s="7">
        <v>0</v>
      </c>
      <c r="AB81" s="7">
        <v>0</v>
      </c>
      <c r="AC81" s="7">
        <v>0</v>
      </c>
      <c r="AD81" s="8">
        <f t="shared" si="67"/>
        <v>627.20000000000005</v>
      </c>
    </row>
    <row r="82" spans="1:30" s="11" customFormat="1" ht="51.75" customHeight="1">
      <c r="A82" s="81" t="s">
        <v>221</v>
      </c>
      <c r="B82" s="84" t="s">
        <v>167</v>
      </c>
      <c r="C82" s="80" t="s">
        <v>159</v>
      </c>
      <c r="D82" s="79">
        <v>2022</v>
      </c>
      <c r="E82" s="7">
        <f t="shared" si="62"/>
        <v>0</v>
      </c>
      <c r="F82" s="7">
        <v>0</v>
      </c>
      <c r="G82" s="7">
        <v>0</v>
      </c>
      <c r="H82" s="7">
        <v>0</v>
      </c>
      <c r="I82" s="7">
        <v>0</v>
      </c>
      <c r="J82" s="7">
        <f>SUM(K82:N82)</f>
        <v>0</v>
      </c>
      <c r="K82" s="7">
        <v>0</v>
      </c>
      <c r="L82" s="7">
        <v>0</v>
      </c>
      <c r="M82" s="7">
        <v>0</v>
      </c>
      <c r="N82" s="7">
        <v>0</v>
      </c>
      <c r="O82" s="7">
        <f t="shared" si="66"/>
        <v>0</v>
      </c>
      <c r="P82" s="7">
        <v>0</v>
      </c>
      <c r="Q82" s="7">
        <v>0</v>
      </c>
      <c r="R82" s="7">
        <v>0</v>
      </c>
      <c r="S82" s="7">
        <v>0</v>
      </c>
      <c r="T82" s="7">
        <f t="shared" si="63"/>
        <v>0</v>
      </c>
      <c r="U82" s="7">
        <v>0</v>
      </c>
      <c r="V82" s="7">
        <v>0</v>
      </c>
      <c r="W82" s="7">
        <v>0</v>
      </c>
      <c r="X82" s="7">
        <v>0</v>
      </c>
      <c r="Y82" s="7">
        <f t="shared" si="64"/>
        <v>0</v>
      </c>
      <c r="Z82" s="7">
        <v>0</v>
      </c>
      <c r="AA82" s="7">
        <v>0</v>
      </c>
      <c r="AB82" s="7">
        <v>0</v>
      </c>
      <c r="AC82" s="7">
        <v>0</v>
      </c>
      <c r="AD82" s="8">
        <f>SUM(Y82,T82,O82,J82,E82)</f>
        <v>0</v>
      </c>
    </row>
    <row r="83" spans="1:30" s="11" customFormat="1" ht="51.75" customHeight="1">
      <c r="A83" s="81" t="s">
        <v>222</v>
      </c>
      <c r="B83" s="84" t="s">
        <v>230</v>
      </c>
      <c r="C83" s="80" t="s">
        <v>130</v>
      </c>
      <c r="D83" s="79">
        <v>2020</v>
      </c>
      <c r="E83" s="7">
        <v>0</v>
      </c>
      <c r="F83" s="7">
        <v>0</v>
      </c>
      <c r="G83" s="7">
        <v>0</v>
      </c>
      <c r="H83" s="7">
        <v>0</v>
      </c>
      <c r="I83" s="7">
        <v>0</v>
      </c>
      <c r="J83" s="7">
        <f>SUM(K83:N83)</f>
        <v>0</v>
      </c>
      <c r="K83" s="7">
        <f>280-280</f>
        <v>0</v>
      </c>
      <c r="L83" s="7">
        <v>0</v>
      </c>
      <c r="M83" s="7">
        <v>0</v>
      </c>
      <c r="N83" s="7">
        <v>0</v>
      </c>
      <c r="O83" s="7">
        <v>0</v>
      </c>
      <c r="P83" s="7">
        <v>0</v>
      </c>
      <c r="Q83" s="7">
        <v>0</v>
      </c>
      <c r="R83" s="7">
        <v>0</v>
      </c>
      <c r="S83" s="7">
        <v>0</v>
      </c>
      <c r="T83" s="7">
        <v>0</v>
      </c>
      <c r="U83" s="7">
        <v>0</v>
      </c>
      <c r="V83" s="7">
        <v>0</v>
      </c>
      <c r="W83" s="7">
        <v>0</v>
      </c>
      <c r="X83" s="7">
        <v>0</v>
      </c>
      <c r="Y83" s="7">
        <v>0</v>
      </c>
      <c r="Z83" s="7">
        <v>0</v>
      </c>
      <c r="AA83" s="7">
        <v>0</v>
      </c>
      <c r="AB83" s="7">
        <v>0</v>
      </c>
      <c r="AC83" s="7">
        <v>0</v>
      </c>
      <c r="AD83" s="8">
        <f>SUM(Y83,T83,O83,J83,E83)</f>
        <v>0</v>
      </c>
    </row>
    <row r="84" spans="1:30" s="11" customFormat="1" ht="80.25" customHeight="1">
      <c r="A84" s="81" t="s">
        <v>240</v>
      </c>
      <c r="B84" s="84" t="s">
        <v>241</v>
      </c>
      <c r="C84" s="80" t="s">
        <v>248</v>
      </c>
      <c r="D84" s="79">
        <v>2020</v>
      </c>
      <c r="E84" s="7">
        <v>0</v>
      </c>
      <c r="F84" s="7">
        <v>0</v>
      </c>
      <c r="G84" s="7">
        <v>0</v>
      </c>
      <c r="H84" s="7">
        <v>0</v>
      </c>
      <c r="I84" s="7">
        <v>0</v>
      </c>
      <c r="J84" s="91">
        <f>SUM(K84:N84)</f>
        <v>9552</v>
      </c>
      <c r="K84" s="91">
        <f>2289+626.545+1.455-130</f>
        <v>2787</v>
      </c>
      <c r="L84" s="7">
        <f>5628+1527.3-0.3-390</f>
        <v>6765</v>
      </c>
      <c r="M84" s="7">
        <v>0</v>
      </c>
      <c r="N84" s="7">
        <v>0</v>
      </c>
      <c r="O84" s="7">
        <v>0</v>
      </c>
      <c r="P84" s="7">
        <v>0</v>
      </c>
      <c r="Q84" s="7">
        <v>0</v>
      </c>
      <c r="R84" s="7">
        <v>0</v>
      </c>
      <c r="S84" s="7">
        <v>0</v>
      </c>
      <c r="T84" s="7">
        <v>0</v>
      </c>
      <c r="U84" s="7">
        <v>0</v>
      </c>
      <c r="V84" s="7">
        <v>0</v>
      </c>
      <c r="W84" s="7">
        <v>0</v>
      </c>
      <c r="X84" s="7">
        <v>0</v>
      </c>
      <c r="Y84" s="7">
        <v>0</v>
      </c>
      <c r="Z84" s="7">
        <v>0</v>
      </c>
      <c r="AA84" s="7">
        <v>0</v>
      </c>
      <c r="AB84" s="7">
        <v>0</v>
      </c>
      <c r="AC84" s="7">
        <v>0</v>
      </c>
      <c r="AD84" s="76">
        <f>SUM(Y84,T84,O84,J84,E84)</f>
        <v>9552</v>
      </c>
    </row>
    <row r="85" spans="1:30" s="22" customFormat="1" ht="25.15" customHeight="1">
      <c r="A85" s="21"/>
      <c r="B85" s="82" t="s">
        <v>34</v>
      </c>
      <c r="C85" s="82"/>
      <c r="D85" s="64"/>
      <c r="E85" s="15">
        <f>SUM(E69:E84)</f>
        <v>169184.40000000002</v>
      </c>
      <c r="F85" s="15">
        <f t="shared" ref="F85:AC85" si="68">SUM(F69:F84)</f>
        <v>1200.2</v>
      </c>
      <c r="G85" s="15">
        <f t="shared" si="68"/>
        <v>0</v>
      </c>
      <c r="H85" s="15">
        <f t="shared" si="68"/>
        <v>0</v>
      </c>
      <c r="I85" s="15">
        <f t="shared" si="68"/>
        <v>167984.2</v>
      </c>
      <c r="J85" s="77">
        <f>SUM(J69:J84)</f>
        <v>155539.70000000001</v>
      </c>
      <c r="K85" s="77">
        <f>SUM(K69:K84)</f>
        <v>4487</v>
      </c>
      <c r="L85" s="15">
        <f t="shared" si="68"/>
        <v>6765</v>
      </c>
      <c r="M85" s="15">
        <f t="shared" si="68"/>
        <v>0</v>
      </c>
      <c r="N85" s="15">
        <f t="shared" si="68"/>
        <v>144287.70000000001</v>
      </c>
      <c r="O85" s="15">
        <f t="shared" si="68"/>
        <v>157073</v>
      </c>
      <c r="P85" s="15">
        <f t="shared" si="68"/>
        <v>0</v>
      </c>
      <c r="Q85" s="15">
        <f t="shared" si="68"/>
        <v>0</v>
      </c>
      <c r="R85" s="15">
        <f t="shared" si="68"/>
        <v>0</v>
      </c>
      <c r="S85" s="15">
        <f t="shared" si="68"/>
        <v>157073</v>
      </c>
      <c r="T85" s="15">
        <f t="shared" si="68"/>
        <v>151156</v>
      </c>
      <c r="U85" s="15">
        <f t="shared" si="68"/>
        <v>27</v>
      </c>
      <c r="V85" s="15">
        <f t="shared" si="68"/>
        <v>0</v>
      </c>
      <c r="W85" s="15">
        <f t="shared" si="68"/>
        <v>0</v>
      </c>
      <c r="X85" s="15">
        <f t="shared" si="68"/>
        <v>151129</v>
      </c>
      <c r="Y85" s="15">
        <f t="shared" si="68"/>
        <v>151535</v>
      </c>
      <c r="Z85" s="15">
        <f t="shared" si="68"/>
        <v>319</v>
      </c>
      <c r="AA85" s="15">
        <f t="shared" si="68"/>
        <v>0</v>
      </c>
      <c r="AB85" s="15">
        <f t="shared" si="68"/>
        <v>0</v>
      </c>
      <c r="AC85" s="15">
        <f t="shared" si="68"/>
        <v>151216</v>
      </c>
      <c r="AD85" s="76">
        <f>SUM(Y85,T85,O85,J85,E85)</f>
        <v>784488.1</v>
      </c>
    </row>
    <row r="86" spans="1:30" s="11" customFormat="1" ht="57.6" customHeight="1">
      <c r="A86" s="81"/>
      <c r="B86" s="103" t="s">
        <v>138</v>
      </c>
      <c r="C86" s="104"/>
      <c r="D86" s="80"/>
      <c r="E86" s="15"/>
      <c r="F86" s="7"/>
      <c r="G86" s="7"/>
      <c r="H86" s="7"/>
      <c r="I86" s="7"/>
      <c r="J86" s="8"/>
      <c r="K86" s="8"/>
      <c r="L86" s="8"/>
      <c r="M86" s="8"/>
      <c r="N86" s="8"/>
      <c r="O86" s="7"/>
      <c r="P86" s="7"/>
      <c r="Q86" s="8"/>
      <c r="R86" s="7"/>
      <c r="S86" s="7"/>
      <c r="T86" s="7"/>
      <c r="U86" s="7"/>
      <c r="V86" s="7"/>
      <c r="W86" s="7"/>
      <c r="X86" s="8"/>
      <c r="Y86" s="8"/>
      <c r="Z86" s="8"/>
      <c r="AA86" s="8"/>
      <c r="AB86" s="8"/>
      <c r="AC86" s="8"/>
      <c r="AD86" s="8"/>
    </row>
    <row r="87" spans="1:30" s="11" customFormat="1" ht="111.75" customHeight="1">
      <c r="A87" s="92" t="s">
        <v>13</v>
      </c>
      <c r="B87" s="84" t="s">
        <v>90</v>
      </c>
      <c r="C87" s="106" t="s">
        <v>122</v>
      </c>
      <c r="D87" s="79"/>
      <c r="E87" s="7"/>
      <c r="F87" s="7"/>
      <c r="G87" s="7"/>
      <c r="H87" s="7"/>
      <c r="I87" s="7"/>
      <c r="J87" s="8"/>
      <c r="K87" s="8"/>
      <c r="L87" s="8"/>
      <c r="M87" s="8"/>
      <c r="N87" s="8"/>
      <c r="O87" s="7"/>
      <c r="P87" s="7"/>
      <c r="Q87" s="7"/>
      <c r="R87" s="7"/>
      <c r="S87" s="7"/>
      <c r="T87" s="7"/>
      <c r="U87" s="7"/>
      <c r="V87" s="7"/>
      <c r="W87" s="7"/>
      <c r="X87" s="8"/>
      <c r="Y87" s="8"/>
      <c r="Z87" s="8"/>
      <c r="AA87" s="8"/>
      <c r="AB87" s="8"/>
      <c r="AC87" s="8"/>
      <c r="AD87" s="8"/>
    </row>
    <row r="88" spans="1:30" s="11" customFormat="1" ht="40.5" customHeight="1">
      <c r="A88" s="93"/>
      <c r="B88" s="84" t="s">
        <v>91</v>
      </c>
      <c r="C88" s="107"/>
      <c r="D88" s="80" t="s">
        <v>231</v>
      </c>
      <c r="E88" s="7">
        <f t="shared" ref="E88:E93" si="69">SUM(F88:I88)</f>
        <v>25085.3</v>
      </c>
      <c r="F88" s="7">
        <v>1383.7</v>
      </c>
      <c r="G88" s="7">
        <v>23701.599999999999</v>
      </c>
      <c r="H88" s="7">
        <v>0</v>
      </c>
      <c r="I88" s="7">
        <v>0</v>
      </c>
      <c r="J88" s="7">
        <f t="shared" ref="J88:J122" si="70">SUM(K88:N88)</f>
        <v>0</v>
      </c>
      <c r="K88" s="8">
        <v>0</v>
      </c>
      <c r="L88" s="8">
        <v>0</v>
      </c>
      <c r="M88" s="8">
        <v>0</v>
      </c>
      <c r="N88" s="8">
        <v>0</v>
      </c>
      <c r="O88" s="7">
        <f t="shared" ref="O88:O121" si="71">SUM(P88:S88)</f>
        <v>0</v>
      </c>
      <c r="P88" s="7">
        <v>0</v>
      </c>
      <c r="Q88" s="8">
        <v>0</v>
      </c>
      <c r="R88" s="8">
        <v>0</v>
      </c>
      <c r="S88" s="8">
        <v>0</v>
      </c>
      <c r="T88" s="7">
        <f t="shared" ref="T88:T122" si="72">SUM(U88:X88)</f>
        <v>0</v>
      </c>
      <c r="U88" s="8">
        <v>0</v>
      </c>
      <c r="V88" s="8">
        <v>0</v>
      </c>
      <c r="W88" s="8">
        <v>0</v>
      </c>
      <c r="X88" s="8">
        <v>0</v>
      </c>
      <c r="Y88" s="7">
        <f t="shared" ref="Y88:Y122" si="73">SUM(Z88:AC88)</f>
        <v>0</v>
      </c>
      <c r="Z88" s="8">
        <v>0</v>
      </c>
      <c r="AA88" s="8">
        <v>0</v>
      </c>
      <c r="AB88" s="8">
        <v>0</v>
      </c>
      <c r="AC88" s="8">
        <v>0</v>
      </c>
      <c r="AD88" s="8">
        <f>SUM(E88,J88,O88,T88,Y88)</f>
        <v>25085.3</v>
      </c>
    </row>
    <row r="89" spans="1:30" s="11" customFormat="1" ht="25.9" customHeight="1">
      <c r="A89" s="93"/>
      <c r="B89" s="84" t="s">
        <v>144</v>
      </c>
      <c r="C89" s="107"/>
      <c r="D89" s="80">
        <v>2022</v>
      </c>
      <c r="E89" s="7">
        <f t="shared" si="69"/>
        <v>0</v>
      </c>
      <c r="F89" s="8">
        <v>0</v>
      </c>
      <c r="G89" s="7">
        <v>0</v>
      </c>
      <c r="H89" s="7">
        <v>0</v>
      </c>
      <c r="I89" s="7">
        <v>0</v>
      </c>
      <c r="J89" s="7">
        <f t="shared" si="70"/>
        <v>0</v>
      </c>
      <c r="K89" s="7">
        <v>0</v>
      </c>
      <c r="L89" s="7">
        <v>0</v>
      </c>
      <c r="M89" s="7">
        <v>0</v>
      </c>
      <c r="N89" s="7">
        <v>0</v>
      </c>
      <c r="O89" s="7">
        <f t="shared" si="71"/>
        <v>0</v>
      </c>
      <c r="P89" s="7"/>
      <c r="Q89" s="8">
        <v>0</v>
      </c>
      <c r="R89" s="8">
        <v>0</v>
      </c>
      <c r="S89" s="8">
        <v>0</v>
      </c>
      <c r="T89" s="7">
        <f t="shared" si="72"/>
        <v>0</v>
      </c>
      <c r="U89" s="8">
        <v>0</v>
      </c>
      <c r="V89" s="8">
        <v>0</v>
      </c>
      <c r="W89" s="8">
        <v>0</v>
      </c>
      <c r="X89" s="8">
        <v>0</v>
      </c>
      <c r="Y89" s="7">
        <f t="shared" si="73"/>
        <v>0</v>
      </c>
      <c r="Z89" s="8">
        <v>0</v>
      </c>
      <c r="AA89" s="8">
        <v>0</v>
      </c>
      <c r="AB89" s="8">
        <v>0</v>
      </c>
      <c r="AC89" s="8">
        <v>0</v>
      </c>
      <c r="AD89" s="8">
        <f t="shared" ref="AD89:AD122" si="74">SUM(E89,J89,O89,T89,Y89)</f>
        <v>0</v>
      </c>
    </row>
    <row r="90" spans="1:30" s="11" customFormat="1" ht="37.15" customHeight="1">
      <c r="A90" s="93"/>
      <c r="B90" s="120" t="s">
        <v>87</v>
      </c>
      <c r="C90" s="107"/>
      <c r="D90" s="80" t="s">
        <v>232</v>
      </c>
      <c r="E90" s="7">
        <f t="shared" si="69"/>
        <v>342.8</v>
      </c>
      <c r="F90" s="8">
        <v>11.3</v>
      </c>
      <c r="G90" s="7">
        <v>331.5</v>
      </c>
      <c r="H90" s="7">
        <v>0</v>
      </c>
      <c r="I90" s="7">
        <v>0</v>
      </c>
      <c r="J90" s="7">
        <f t="shared" si="70"/>
        <v>0</v>
      </c>
      <c r="K90" s="8">
        <v>0</v>
      </c>
      <c r="L90" s="7">
        <v>0</v>
      </c>
      <c r="M90" s="7">
        <v>0</v>
      </c>
      <c r="N90" s="7">
        <v>0</v>
      </c>
      <c r="O90" s="7">
        <f t="shared" si="71"/>
        <v>0</v>
      </c>
      <c r="P90" s="7">
        <v>0</v>
      </c>
      <c r="Q90" s="8">
        <v>0</v>
      </c>
      <c r="R90" s="8">
        <v>0</v>
      </c>
      <c r="S90" s="8">
        <v>0</v>
      </c>
      <c r="T90" s="7">
        <f t="shared" si="72"/>
        <v>0</v>
      </c>
      <c r="U90" s="7">
        <v>0</v>
      </c>
      <c r="V90" s="8">
        <v>0</v>
      </c>
      <c r="W90" s="8">
        <v>0</v>
      </c>
      <c r="X90" s="8">
        <v>0</v>
      </c>
      <c r="Y90" s="7">
        <f t="shared" si="73"/>
        <v>0</v>
      </c>
      <c r="Z90" s="8">
        <v>0</v>
      </c>
      <c r="AA90" s="8">
        <v>0</v>
      </c>
      <c r="AB90" s="8">
        <v>0</v>
      </c>
      <c r="AC90" s="8">
        <v>0</v>
      </c>
      <c r="AD90" s="8">
        <f t="shared" si="74"/>
        <v>342.8</v>
      </c>
    </row>
    <row r="91" spans="1:30" s="11" customFormat="1" ht="64.900000000000006" customHeight="1">
      <c r="A91" s="93"/>
      <c r="B91" s="121"/>
      <c r="C91" s="107"/>
      <c r="D91" s="80" t="s">
        <v>168</v>
      </c>
      <c r="E91" s="7">
        <f t="shared" si="69"/>
        <v>1642.3</v>
      </c>
      <c r="F91" s="8">
        <v>0</v>
      </c>
      <c r="G91" s="7">
        <v>1642.3</v>
      </c>
      <c r="H91" s="7">
        <v>0</v>
      </c>
      <c r="I91" s="7">
        <v>0</v>
      </c>
      <c r="J91" s="7">
        <v>0</v>
      </c>
      <c r="K91" s="8">
        <v>0</v>
      </c>
      <c r="L91" s="7">
        <v>0</v>
      </c>
      <c r="M91" s="7">
        <v>0</v>
      </c>
      <c r="N91" s="7">
        <v>0</v>
      </c>
      <c r="O91" s="7">
        <v>0</v>
      </c>
      <c r="P91" s="7">
        <v>0</v>
      </c>
      <c r="Q91" s="8">
        <v>0</v>
      </c>
      <c r="R91" s="8">
        <v>0</v>
      </c>
      <c r="S91" s="8">
        <v>0</v>
      </c>
      <c r="T91" s="7">
        <v>0</v>
      </c>
      <c r="U91" s="7">
        <v>0</v>
      </c>
      <c r="V91" s="8">
        <v>0</v>
      </c>
      <c r="W91" s="8">
        <v>0</v>
      </c>
      <c r="X91" s="8">
        <v>0</v>
      </c>
      <c r="Y91" s="7">
        <v>0</v>
      </c>
      <c r="Z91" s="8">
        <v>0</v>
      </c>
      <c r="AA91" s="8">
        <v>0</v>
      </c>
      <c r="AB91" s="8">
        <v>0</v>
      </c>
      <c r="AC91" s="8">
        <v>0</v>
      </c>
      <c r="AD91" s="8">
        <f t="shared" si="74"/>
        <v>1642.3</v>
      </c>
    </row>
    <row r="92" spans="1:30" s="11" customFormat="1" ht="33.6" customHeight="1">
      <c r="A92" s="93"/>
      <c r="B92" s="84" t="s">
        <v>109</v>
      </c>
      <c r="C92" s="107"/>
      <c r="D92" s="80">
        <v>2020.2022999999999</v>
      </c>
      <c r="E92" s="7">
        <f t="shared" si="69"/>
        <v>0</v>
      </c>
      <c r="F92" s="20">
        <v>0</v>
      </c>
      <c r="G92" s="7">
        <v>0</v>
      </c>
      <c r="H92" s="7">
        <v>0</v>
      </c>
      <c r="I92" s="7">
        <v>0</v>
      </c>
      <c r="J92" s="33">
        <f t="shared" si="70"/>
        <v>1568</v>
      </c>
      <c r="K92" s="34">
        <f>2152-584</f>
        <v>1568</v>
      </c>
      <c r="L92" s="7">
        <v>0</v>
      </c>
      <c r="M92" s="7">
        <v>0</v>
      </c>
      <c r="N92" s="7">
        <v>0</v>
      </c>
      <c r="O92" s="7">
        <f t="shared" si="71"/>
        <v>0</v>
      </c>
      <c r="P92" s="7">
        <v>0</v>
      </c>
      <c r="Q92" s="8">
        <v>0</v>
      </c>
      <c r="R92" s="8">
        <v>0</v>
      </c>
      <c r="S92" s="8">
        <v>0</v>
      </c>
      <c r="T92" s="7">
        <f t="shared" si="72"/>
        <v>0</v>
      </c>
      <c r="U92" s="8">
        <v>0</v>
      </c>
      <c r="V92" s="8">
        <v>0</v>
      </c>
      <c r="W92" s="8">
        <v>0</v>
      </c>
      <c r="X92" s="8">
        <v>0</v>
      </c>
      <c r="Y92" s="7">
        <f t="shared" si="73"/>
        <v>0</v>
      </c>
      <c r="Z92" s="8">
        <v>0</v>
      </c>
      <c r="AA92" s="8">
        <v>0</v>
      </c>
      <c r="AB92" s="8">
        <v>0</v>
      </c>
      <c r="AC92" s="8">
        <v>0</v>
      </c>
      <c r="AD92" s="8">
        <f t="shared" si="74"/>
        <v>1568</v>
      </c>
    </row>
    <row r="93" spans="1:30" s="11" customFormat="1" ht="22.9" customHeight="1">
      <c r="A93" s="94"/>
      <c r="B93" s="66" t="s">
        <v>123</v>
      </c>
      <c r="C93" s="108"/>
      <c r="D93" s="80">
        <v>2023</v>
      </c>
      <c r="E93" s="7">
        <f t="shared" si="69"/>
        <v>0</v>
      </c>
      <c r="F93" s="8">
        <v>0</v>
      </c>
      <c r="G93" s="7">
        <v>0</v>
      </c>
      <c r="H93" s="7">
        <v>0</v>
      </c>
      <c r="I93" s="7">
        <v>0</v>
      </c>
      <c r="J93" s="7">
        <f t="shared" si="70"/>
        <v>0</v>
      </c>
      <c r="K93" s="7">
        <v>0</v>
      </c>
      <c r="L93" s="7">
        <v>0</v>
      </c>
      <c r="M93" s="7">
        <v>0</v>
      </c>
      <c r="N93" s="7">
        <v>0</v>
      </c>
      <c r="O93" s="7">
        <f t="shared" si="71"/>
        <v>0</v>
      </c>
      <c r="P93" s="7">
        <v>0</v>
      </c>
      <c r="Q93" s="7">
        <v>0</v>
      </c>
      <c r="R93" s="7">
        <v>0</v>
      </c>
      <c r="S93" s="7">
        <v>0</v>
      </c>
      <c r="T93" s="7">
        <f t="shared" si="72"/>
        <v>0</v>
      </c>
      <c r="U93" s="7">
        <v>0</v>
      </c>
      <c r="V93" s="7">
        <v>0</v>
      </c>
      <c r="W93" s="7">
        <v>0</v>
      </c>
      <c r="X93" s="7">
        <v>0</v>
      </c>
      <c r="Y93" s="7">
        <f t="shared" si="73"/>
        <v>0</v>
      </c>
      <c r="Z93" s="7">
        <v>0</v>
      </c>
      <c r="AA93" s="7">
        <v>0</v>
      </c>
      <c r="AB93" s="7">
        <v>0</v>
      </c>
      <c r="AC93" s="7">
        <v>0</v>
      </c>
      <c r="AD93" s="8">
        <f t="shared" si="74"/>
        <v>0</v>
      </c>
    </row>
    <row r="94" spans="1:30" s="11" customFormat="1" ht="80.45" customHeight="1">
      <c r="A94" s="92" t="s">
        <v>14</v>
      </c>
      <c r="B94" s="84" t="s">
        <v>86</v>
      </c>
      <c r="C94" s="106" t="s">
        <v>124</v>
      </c>
      <c r="D94" s="67"/>
      <c r="E94" s="7"/>
      <c r="F94" s="8"/>
      <c r="G94" s="7"/>
      <c r="H94" s="7"/>
      <c r="I94" s="8"/>
      <c r="J94" s="7"/>
      <c r="K94" s="8"/>
      <c r="L94" s="8"/>
      <c r="M94" s="8"/>
      <c r="N94" s="8"/>
      <c r="O94" s="7"/>
      <c r="P94" s="7"/>
      <c r="Q94" s="7"/>
      <c r="R94" s="7"/>
      <c r="S94" s="7"/>
      <c r="T94" s="7"/>
      <c r="U94" s="7"/>
      <c r="V94" s="7"/>
      <c r="W94" s="7"/>
      <c r="X94" s="8"/>
      <c r="Y94" s="7"/>
      <c r="Z94" s="8"/>
      <c r="AA94" s="8"/>
      <c r="AB94" s="8"/>
      <c r="AC94" s="8"/>
      <c r="AD94" s="8">
        <f t="shared" si="74"/>
        <v>0</v>
      </c>
    </row>
    <row r="95" spans="1:30" s="11" customFormat="1" ht="23.45" customHeight="1">
      <c r="A95" s="93"/>
      <c r="B95" s="84" t="s">
        <v>92</v>
      </c>
      <c r="C95" s="107"/>
      <c r="D95" s="112" t="s">
        <v>224</v>
      </c>
      <c r="E95" s="7">
        <f>SUM(F95:I95)</f>
        <v>15879.1</v>
      </c>
      <c r="F95" s="8">
        <v>794</v>
      </c>
      <c r="G95" s="7">
        <v>15085.1</v>
      </c>
      <c r="H95" s="7">
        <v>0</v>
      </c>
      <c r="I95" s="7">
        <v>0</v>
      </c>
      <c r="J95" s="7">
        <f t="shared" si="70"/>
        <v>0</v>
      </c>
      <c r="K95" s="8">
        <v>0</v>
      </c>
      <c r="L95" s="8">
        <v>0</v>
      </c>
      <c r="M95" s="8">
        <v>0</v>
      </c>
      <c r="N95" s="8">
        <v>0</v>
      </c>
      <c r="O95" s="7">
        <f t="shared" si="71"/>
        <v>0</v>
      </c>
      <c r="P95" s="7">
        <v>0</v>
      </c>
      <c r="Q95" s="7">
        <v>0</v>
      </c>
      <c r="R95" s="7">
        <v>0</v>
      </c>
      <c r="S95" s="7">
        <v>0</v>
      </c>
      <c r="T95" s="7">
        <f t="shared" si="72"/>
        <v>0</v>
      </c>
      <c r="U95" s="7">
        <v>0</v>
      </c>
      <c r="V95" s="7">
        <v>0</v>
      </c>
      <c r="W95" s="7">
        <v>0</v>
      </c>
      <c r="X95" s="7">
        <v>0</v>
      </c>
      <c r="Y95" s="7">
        <f t="shared" si="73"/>
        <v>0</v>
      </c>
      <c r="Z95" s="7">
        <v>0</v>
      </c>
      <c r="AA95" s="7">
        <v>0</v>
      </c>
      <c r="AB95" s="7">
        <v>0</v>
      </c>
      <c r="AC95" s="7">
        <v>0</v>
      </c>
      <c r="AD95" s="8">
        <f t="shared" si="74"/>
        <v>15879.1</v>
      </c>
    </row>
    <row r="96" spans="1:30" s="11" customFormat="1" ht="34.5" customHeight="1">
      <c r="A96" s="93"/>
      <c r="B96" s="84" t="s">
        <v>93</v>
      </c>
      <c r="C96" s="107"/>
      <c r="D96" s="112"/>
      <c r="E96" s="7">
        <f>SUM(F96:I96)</f>
        <v>0</v>
      </c>
      <c r="F96" s="8">
        <v>0</v>
      </c>
      <c r="G96" s="7">
        <v>0</v>
      </c>
      <c r="H96" s="7">
        <v>0</v>
      </c>
      <c r="I96" s="7">
        <v>0</v>
      </c>
      <c r="J96" s="7">
        <f t="shared" si="70"/>
        <v>0</v>
      </c>
      <c r="K96" s="7">
        <v>0</v>
      </c>
      <c r="L96" s="7">
        <v>0</v>
      </c>
      <c r="M96" s="7">
        <v>0</v>
      </c>
      <c r="N96" s="7">
        <v>0</v>
      </c>
      <c r="O96" s="7">
        <f t="shared" si="71"/>
        <v>0</v>
      </c>
      <c r="P96" s="7">
        <v>0</v>
      </c>
      <c r="Q96" s="7">
        <v>0</v>
      </c>
      <c r="R96" s="7">
        <v>0</v>
      </c>
      <c r="S96" s="7">
        <v>0</v>
      </c>
      <c r="T96" s="7">
        <f t="shared" si="72"/>
        <v>0</v>
      </c>
      <c r="U96" s="7">
        <v>0</v>
      </c>
      <c r="V96" s="8">
        <v>0</v>
      </c>
      <c r="W96" s="7">
        <v>0</v>
      </c>
      <c r="X96" s="7">
        <v>0</v>
      </c>
      <c r="Y96" s="7">
        <f t="shared" si="73"/>
        <v>0</v>
      </c>
      <c r="Z96" s="7">
        <v>0</v>
      </c>
      <c r="AA96" s="7">
        <v>0</v>
      </c>
      <c r="AB96" s="7">
        <v>0</v>
      </c>
      <c r="AC96" s="7">
        <v>0</v>
      </c>
      <c r="AD96" s="8">
        <f t="shared" si="74"/>
        <v>0</v>
      </c>
    </row>
    <row r="97" spans="1:30" s="11" customFormat="1" ht="28.15" customHeight="1">
      <c r="A97" s="94"/>
      <c r="B97" s="84" t="s">
        <v>110</v>
      </c>
      <c r="C97" s="108"/>
      <c r="D97" s="113"/>
      <c r="E97" s="7">
        <f>SUM(F97:I97)</f>
        <v>0</v>
      </c>
      <c r="F97" s="8">
        <v>0</v>
      </c>
      <c r="G97" s="7">
        <v>0</v>
      </c>
      <c r="H97" s="7">
        <v>0</v>
      </c>
      <c r="I97" s="7">
        <v>0</v>
      </c>
      <c r="J97" s="7">
        <f t="shared" si="70"/>
        <v>0</v>
      </c>
      <c r="K97" s="7">
        <v>0</v>
      </c>
      <c r="L97" s="7">
        <v>0</v>
      </c>
      <c r="M97" s="7">
        <v>0</v>
      </c>
      <c r="N97" s="7">
        <v>0</v>
      </c>
      <c r="O97" s="7">
        <f t="shared" si="71"/>
        <v>0</v>
      </c>
      <c r="P97" s="7">
        <v>0</v>
      </c>
      <c r="Q97" s="7">
        <v>0</v>
      </c>
      <c r="R97" s="7">
        <v>0</v>
      </c>
      <c r="S97" s="7">
        <v>0</v>
      </c>
      <c r="T97" s="7">
        <f t="shared" si="72"/>
        <v>0</v>
      </c>
      <c r="U97" s="8">
        <v>0</v>
      </c>
      <c r="V97" s="7">
        <v>0</v>
      </c>
      <c r="W97" s="7">
        <v>0</v>
      </c>
      <c r="X97" s="7">
        <v>0</v>
      </c>
      <c r="Y97" s="7">
        <f t="shared" si="73"/>
        <v>0</v>
      </c>
      <c r="Z97" s="7">
        <v>0</v>
      </c>
      <c r="AA97" s="7">
        <v>0</v>
      </c>
      <c r="AB97" s="7">
        <v>0</v>
      </c>
      <c r="AC97" s="7">
        <v>0</v>
      </c>
      <c r="AD97" s="8">
        <f t="shared" si="74"/>
        <v>0</v>
      </c>
    </row>
    <row r="98" spans="1:30" s="11" customFormat="1" ht="98.25" customHeight="1">
      <c r="A98" s="81" t="s">
        <v>15</v>
      </c>
      <c r="B98" s="84" t="s">
        <v>160</v>
      </c>
      <c r="C98" s="80" t="s">
        <v>161</v>
      </c>
      <c r="D98" s="79">
        <v>2023</v>
      </c>
      <c r="E98" s="7">
        <f>SUM(F98:I98)</f>
        <v>58567.900000000009</v>
      </c>
      <c r="F98" s="7">
        <v>2928.8</v>
      </c>
      <c r="G98" s="7">
        <f>56973.48-1334.38</f>
        <v>55639.100000000006</v>
      </c>
      <c r="H98" s="7">
        <v>0</v>
      </c>
      <c r="I98" s="7">
        <v>0</v>
      </c>
      <c r="J98" s="7">
        <v>0</v>
      </c>
      <c r="K98" s="7">
        <v>0</v>
      </c>
      <c r="L98" s="7">
        <v>0</v>
      </c>
      <c r="M98" s="7">
        <v>0</v>
      </c>
      <c r="N98" s="7">
        <v>0</v>
      </c>
      <c r="O98" s="7">
        <v>0</v>
      </c>
      <c r="P98" s="7">
        <v>0</v>
      </c>
      <c r="Q98" s="7">
        <v>0</v>
      </c>
      <c r="R98" s="7">
        <v>0</v>
      </c>
      <c r="S98" s="7">
        <v>0</v>
      </c>
      <c r="T98" s="7">
        <f t="shared" si="72"/>
        <v>0</v>
      </c>
      <c r="U98" s="7">
        <v>0</v>
      </c>
      <c r="V98" s="7">
        <v>0</v>
      </c>
      <c r="W98" s="7">
        <v>0</v>
      </c>
      <c r="X98" s="7">
        <v>0</v>
      </c>
      <c r="Y98" s="7">
        <f t="shared" si="73"/>
        <v>0</v>
      </c>
      <c r="Z98" s="7">
        <v>0</v>
      </c>
      <c r="AA98" s="7">
        <v>0</v>
      </c>
      <c r="AB98" s="7">
        <v>0</v>
      </c>
      <c r="AC98" s="7">
        <v>0</v>
      </c>
      <c r="AD98" s="8">
        <f t="shared" si="74"/>
        <v>58567.900000000009</v>
      </c>
    </row>
    <row r="99" spans="1:30" s="11" customFormat="1" ht="112.9" customHeight="1">
      <c r="A99" s="126" t="s">
        <v>71</v>
      </c>
      <c r="B99" s="84" t="s">
        <v>182</v>
      </c>
      <c r="C99" s="106" t="s">
        <v>112</v>
      </c>
      <c r="D99" s="111" t="s">
        <v>233</v>
      </c>
      <c r="E99" s="7"/>
      <c r="F99" s="7"/>
      <c r="G99" s="7"/>
      <c r="H99" s="7"/>
      <c r="I99" s="7"/>
      <c r="J99" s="7"/>
      <c r="K99" s="8"/>
      <c r="L99" s="8"/>
      <c r="M99" s="8"/>
      <c r="N99" s="8"/>
      <c r="O99" s="7"/>
      <c r="P99" s="7"/>
      <c r="Q99" s="8"/>
      <c r="R99" s="7"/>
      <c r="S99" s="7"/>
      <c r="T99" s="7"/>
      <c r="U99" s="7"/>
      <c r="V99" s="7"/>
      <c r="W99" s="7"/>
      <c r="X99" s="8"/>
      <c r="Y99" s="7"/>
      <c r="Z99" s="8"/>
      <c r="AA99" s="8"/>
      <c r="AB99" s="8"/>
      <c r="AC99" s="8"/>
      <c r="AD99" s="8">
        <f t="shared" si="74"/>
        <v>0</v>
      </c>
    </row>
    <row r="100" spans="1:30" s="11" customFormat="1" ht="25.15" customHeight="1">
      <c r="A100" s="127"/>
      <c r="B100" s="84" t="s">
        <v>94</v>
      </c>
      <c r="C100" s="107"/>
      <c r="D100" s="112"/>
      <c r="E100" s="7">
        <f t="shared" ref="E100:E116" si="75">SUM(F100:I100)</f>
        <v>0</v>
      </c>
      <c r="F100" s="7">
        <v>0</v>
      </c>
      <c r="G100" s="7">
        <v>0</v>
      </c>
      <c r="H100" s="7">
        <v>0</v>
      </c>
      <c r="I100" s="7">
        <v>0</v>
      </c>
      <c r="J100" s="33">
        <f t="shared" si="70"/>
        <v>1461</v>
      </c>
      <c r="K100" s="34">
        <f>158+1685-382</f>
        <v>1461</v>
      </c>
      <c r="L100" s="8">
        <v>0</v>
      </c>
      <c r="M100" s="8">
        <v>0</v>
      </c>
      <c r="N100" s="8">
        <v>0</v>
      </c>
      <c r="O100" s="7">
        <f t="shared" si="71"/>
        <v>0</v>
      </c>
      <c r="P100" s="32">
        <v>0</v>
      </c>
      <c r="Q100" s="32">
        <v>0</v>
      </c>
      <c r="R100" s="32">
        <v>0</v>
      </c>
      <c r="S100" s="32">
        <v>0</v>
      </c>
      <c r="T100" s="7">
        <f t="shared" si="72"/>
        <v>0</v>
      </c>
      <c r="U100" s="32">
        <v>0</v>
      </c>
      <c r="V100" s="32">
        <v>0</v>
      </c>
      <c r="W100" s="32">
        <v>0</v>
      </c>
      <c r="X100" s="32">
        <v>0</v>
      </c>
      <c r="Y100" s="7">
        <f t="shared" si="73"/>
        <v>0</v>
      </c>
      <c r="Z100" s="32">
        <v>0</v>
      </c>
      <c r="AA100" s="32">
        <v>0</v>
      </c>
      <c r="AB100" s="32">
        <v>0</v>
      </c>
      <c r="AC100" s="32">
        <v>0</v>
      </c>
      <c r="AD100" s="8">
        <f t="shared" si="74"/>
        <v>1461</v>
      </c>
    </row>
    <row r="101" spans="1:30" s="11" customFormat="1" ht="21.6" customHeight="1">
      <c r="A101" s="127"/>
      <c r="B101" s="84" t="s">
        <v>125</v>
      </c>
      <c r="C101" s="107"/>
      <c r="D101" s="112"/>
      <c r="E101" s="7">
        <f t="shared" si="75"/>
        <v>0</v>
      </c>
      <c r="F101" s="7">
        <v>0</v>
      </c>
      <c r="G101" s="7">
        <v>0</v>
      </c>
      <c r="H101" s="7">
        <v>0</v>
      </c>
      <c r="I101" s="7">
        <v>0</v>
      </c>
      <c r="J101" s="33">
        <f t="shared" si="70"/>
        <v>597</v>
      </c>
      <c r="K101" s="34">
        <f>920-323</f>
        <v>597</v>
      </c>
      <c r="L101" s="8">
        <v>0</v>
      </c>
      <c r="M101" s="8">
        <v>0</v>
      </c>
      <c r="N101" s="8">
        <v>0</v>
      </c>
      <c r="O101" s="7">
        <f t="shared" si="71"/>
        <v>0</v>
      </c>
      <c r="P101" s="32">
        <v>0</v>
      </c>
      <c r="Q101" s="32">
        <v>0</v>
      </c>
      <c r="R101" s="32">
        <v>0</v>
      </c>
      <c r="S101" s="32">
        <v>0</v>
      </c>
      <c r="T101" s="7">
        <f t="shared" si="72"/>
        <v>0</v>
      </c>
      <c r="U101" s="32">
        <v>0</v>
      </c>
      <c r="V101" s="32">
        <v>0</v>
      </c>
      <c r="W101" s="32">
        <v>0</v>
      </c>
      <c r="X101" s="32">
        <v>0</v>
      </c>
      <c r="Y101" s="7">
        <f t="shared" si="73"/>
        <v>0</v>
      </c>
      <c r="Z101" s="32">
        <v>0</v>
      </c>
      <c r="AA101" s="32">
        <v>0</v>
      </c>
      <c r="AB101" s="32">
        <v>0</v>
      </c>
      <c r="AC101" s="32">
        <v>0</v>
      </c>
      <c r="AD101" s="8">
        <f t="shared" si="74"/>
        <v>597</v>
      </c>
    </row>
    <row r="102" spans="1:30" s="11" customFormat="1" ht="22.9" customHeight="1">
      <c r="A102" s="127"/>
      <c r="B102" s="84" t="s">
        <v>95</v>
      </c>
      <c r="C102" s="107"/>
      <c r="D102" s="112"/>
      <c r="E102" s="7">
        <f t="shared" si="75"/>
        <v>0</v>
      </c>
      <c r="F102" s="8">
        <v>0</v>
      </c>
      <c r="G102" s="7">
        <v>0</v>
      </c>
      <c r="H102" s="7">
        <v>0</v>
      </c>
      <c r="I102" s="7">
        <v>0</v>
      </c>
      <c r="J102" s="7">
        <f t="shared" si="70"/>
        <v>0</v>
      </c>
      <c r="K102" s="8">
        <v>0</v>
      </c>
      <c r="L102" s="8">
        <v>0</v>
      </c>
      <c r="M102" s="8">
        <v>0</v>
      </c>
      <c r="N102" s="8">
        <v>0</v>
      </c>
      <c r="O102" s="7">
        <f t="shared" si="71"/>
        <v>0</v>
      </c>
      <c r="P102" s="32">
        <v>0</v>
      </c>
      <c r="Q102" s="32">
        <v>0</v>
      </c>
      <c r="R102" s="32">
        <v>0</v>
      </c>
      <c r="S102" s="32">
        <v>0</v>
      </c>
      <c r="T102" s="7">
        <f t="shared" si="72"/>
        <v>0</v>
      </c>
      <c r="U102" s="32">
        <v>0</v>
      </c>
      <c r="V102" s="32">
        <v>0</v>
      </c>
      <c r="W102" s="32">
        <v>0</v>
      </c>
      <c r="X102" s="32">
        <v>0</v>
      </c>
      <c r="Y102" s="7">
        <f t="shared" si="73"/>
        <v>0</v>
      </c>
      <c r="Z102" s="32">
        <v>0</v>
      </c>
      <c r="AA102" s="32">
        <v>0</v>
      </c>
      <c r="AB102" s="32">
        <v>0</v>
      </c>
      <c r="AC102" s="32">
        <v>0</v>
      </c>
      <c r="AD102" s="8">
        <f t="shared" si="74"/>
        <v>0</v>
      </c>
    </row>
    <row r="103" spans="1:30" s="11" customFormat="1" ht="20.45" customHeight="1">
      <c r="A103" s="127"/>
      <c r="B103" s="84" t="s">
        <v>96</v>
      </c>
      <c r="C103" s="107"/>
      <c r="D103" s="112"/>
      <c r="E103" s="7">
        <f t="shared" si="75"/>
        <v>532.70000000000005</v>
      </c>
      <c r="F103" s="8">
        <v>532.70000000000005</v>
      </c>
      <c r="G103" s="7">
        <v>0</v>
      </c>
      <c r="H103" s="7">
        <v>0</v>
      </c>
      <c r="I103" s="7">
        <v>0</v>
      </c>
      <c r="J103" s="7">
        <f t="shared" si="70"/>
        <v>0</v>
      </c>
      <c r="K103" s="8">
        <v>0</v>
      </c>
      <c r="L103" s="8">
        <v>0</v>
      </c>
      <c r="M103" s="8">
        <v>0</v>
      </c>
      <c r="N103" s="8">
        <v>0</v>
      </c>
      <c r="O103" s="7">
        <f t="shared" si="71"/>
        <v>0</v>
      </c>
      <c r="P103" s="32">
        <v>0</v>
      </c>
      <c r="Q103" s="32">
        <v>0</v>
      </c>
      <c r="R103" s="32">
        <v>0</v>
      </c>
      <c r="S103" s="32">
        <v>0</v>
      </c>
      <c r="T103" s="7">
        <f t="shared" si="72"/>
        <v>0</v>
      </c>
      <c r="U103" s="32">
        <v>0</v>
      </c>
      <c r="V103" s="32">
        <v>0</v>
      </c>
      <c r="W103" s="32">
        <v>0</v>
      </c>
      <c r="X103" s="32">
        <v>0</v>
      </c>
      <c r="Y103" s="7">
        <f t="shared" si="73"/>
        <v>0</v>
      </c>
      <c r="Z103" s="32">
        <v>0</v>
      </c>
      <c r="AA103" s="32">
        <v>0</v>
      </c>
      <c r="AB103" s="32">
        <v>0</v>
      </c>
      <c r="AC103" s="32">
        <v>0</v>
      </c>
      <c r="AD103" s="8">
        <f t="shared" si="74"/>
        <v>532.70000000000005</v>
      </c>
    </row>
    <row r="104" spans="1:30" s="11" customFormat="1" ht="22.9" customHeight="1">
      <c r="A104" s="127"/>
      <c r="B104" s="84" t="s">
        <v>126</v>
      </c>
      <c r="C104" s="107"/>
      <c r="D104" s="112"/>
      <c r="E104" s="7">
        <f t="shared" si="75"/>
        <v>0</v>
      </c>
      <c r="F104" s="7">
        <v>0</v>
      </c>
      <c r="G104" s="7">
        <v>0</v>
      </c>
      <c r="H104" s="7">
        <v>0</v>
      </c>
      <c r="I104" s="7">
        <v>0</v>
      </c>
      <c r="J104" s="7">
        <f t="shared" si="70"/>
        <v>0</v>
      </c>
      <c r="K104" s="8">
        <v>0</v>
      </c>
      <c r="L104" s="8">
        <v>0</v>
      </c>
      <c r="M104" s="8">
        <v>0</v>
      </c>
      <c r="N104" s="8">
        <v>0</v>
      </c>
      <c r="O104" s="7">
        <f t="shared" si="71"/>
        <v>0</v>
      </c>
      <c r="P104" s="32">
        <v>0</v>
      </c>
      <c r="Q104" s="32">
        <v>0</v>
      </c>
      <c r="R104" s="32">
        <v>0</v>
      </c>
      <c r="S104" s="32">
        <v>0</v>
      </c>
      <c r="T104" s="7">
        <f t="shared" si="72"/>
        <v>0</v>
      </c>
      <c r="U104" s="32">
        <v>0</v>
      </c>
      <c r="V104" s="32">
        <v>0</v>
      </c>
      <c r="W104" s="32">
        <v>0</v>
      </c>
      <c r="X104" s="32">
        <v>0</v>
      </c>
      <c r="Y104" s="7">
        <f t="shared" si="73"/>
        <v>0</v>
      </c>
      <c r="Z104" s="32">
        <v>0</v>
      </c>
      <c r="AA104" s="32">
        <v>0</v>
      </c>
      <c r="AB104" s="32">
        <v>0</v>
      </c>
      <c r="AC104" s="32">
        <v>0</v>
      </c>
      <c r="AD104" s="8">
        <f t="shared" si="74"/>
        <v>0</v>
      </c>
    </row>
    <row r="105" spans="1:30" s="11" customFormat="1" ht="24" customHeight="1">
      <c r="A105" s="127"/>
      <c r="B105" s="84" t="s">
        <v>127</v>
      </c>
      <c r="C105" s="107"/>
      <c r="D105" s="112"/>
      <c r="E105" s="7">
        <f t="shared" si="75"/>
        <v>0</v>
      </c>
      <c r="F105" s="7">
        <v>0</v>
      </c>
      <c r="G105" s="7">
        <v>0</v>
      </c>
      <c r="H105" s="7">
        <v>0</v>
      </c>
      <c r="I105" s="7">
        <v>0</v>
      </c>
      <c r="J105" s="7">
        <f t="shared" si="70"/>
        <v>0</v>
      </c>
      <c r="K105" s="8">
        <v>0</v>
      </c>
      <c r="L105" s="8">
        <v>0</v>
      </c>
      <c r="M105" s="8">
        <v>0</v>
      </c>
      <c r="N105" s="8">
        <v>0</v>
      </c>
      <c r="O105" s="7">
        <f t="shared" si="71"/>
        <v>0</v>
      </c>
      <c r="P105" s="32">
        <v>0</v>
      </c>
      <c r="Q105" s="32">
        <v>0</v>
      </c>
      <c r="R105" s="32">
        <v>0</v>
      </c>
      <c r="S105" s="32">
        <v>0</v>
      </c>
      <c r="T105" s="7">
        <f t="shared" si="72"/>
        <v>0</v>
      </c>
      <c r="U105" s="32">
        <v>0</v>
      </c>
      <c r="V105" s="32">
        <v>0</v>
      </c>
      <c r="W105" s="32">
        <v>0</v>
      </c>
      <c r="X105" s="32">
        <v>0</v>
      </c>
      <c r="Y105" s="7">
        <f t="shared" si="73"/>
        <v>0</v>
      </c>
      <c r="Z105" s="32">
        <v>0</v>
      </c>
      <c r="AA105" s="32">
        <v>0</v>
      </c>
      <c r="AB105" s="32">
        <v>0</v>
      </c>
      <c r="AC105" s="32">
        <v>0</v>
      </c>
      <c r="AD105" s="8">
        <f t="shared" si="74"/>
        <v>0</v>
      </c>
    </row>
    <row r="106" spans="1:30" s="11" customFormat="1" ht="17.45" customHeight="1">
      <c r="A106" s="127"/>
      <c r="B106" s="84" t="s">
        <v>128</v>
      </c>
      <c r="C106" s="107"/>
      <c r="D106" s="112"/>
      <c r="E106" s="7">
        <f t="shared" si="75"/>
        <v>1256.5</v>
      </c>
      <c r="F106" s="7">
        <v>1256.5</v>
      </c>
      <c r="G106" s="7">
        <v>0</v>
      </c>
      <c r="H106" s="7">
        <v>0</v>
      </c>
      <c r="I106" s="7">
        <v>0</v>
      </c>
      <c r="J106" s="33">
        <f t="shared" si="70"/>
        <v>393</v>
      </c>
      <c r="K106" s="34">
        <f>874-481</f>
        <v>393</v>
      </c>
      <c r="L106" s="8">
        <v>0</v>
      </c>
      <c r="M106" s="8">
        <v>0</v>
      </c>
      <c r="N106" s="8">
        <v>0</v>
      </c>
      <c r="O106" s="7">
        <f t="shared" si="71"/>
        <v>0</v>
      </c>
      <c r="P106" s="7">
        <v>0</v>
      </c>
      <c r="Q106" s="32">
        <v>0</v>
      </c>
      <c r="R106" s="32">
        <v>0</v>
      </c>
      <c r="S106" s="32">
        <v>0</v>
      </c>
      <c r="T106" s="7">
        <f t="shared" si="72"/>
        <v>0</v>
      </c>
      <c r="U106" s="7">
        <v>0</v>
      </c>
      <c r="V106" s="32">
        <v>0</v>
      </c>
      <c r="W106" s="32">
        <v>0</v>
      </c>
      <c r="X106" s="32">
        <v>0</v>
      </c>
      <c r="Y106" s="7">
        <f t="shared" si="73"/>
        <v>0</v>
      </c>
      <c r="Z106" s="8">
        <v>0</v>
      </c>
      <c r="AA106" s="32">
        <v>0</v>
      </c>
      <c r="AB106" s="32">
        <v>0</v>
      </c>
      <c r="AC106" s="32">
        <v>0</v>
      </c>
      <c r="AD106" s="8">
        <f t="shared" si="74"/>
        <v>1649.5</v>
      </c>
    </row>
    <row r="107" spans="1:30" s="11" customFormat="1" ht="26.45" customHeight="1">
      <c r="A107" s="127"/>
      <c r="B107" s="84" t="s">
        <v>97</v>
      </c>
      <c r="C107" s="107"/>
      <c r="D107" s="112"/>
      <c r="E107" s="7">
        <f t="shared" si="75"/>
        <v>0</v>
      </c>
      <c r="F107" s="8">
        <v>0</v>
      </c>
      <c r="G107" s="7">
        <v>0</v>
      </c>
      <c r="H107" s="7">
        <v>0</v>
      </c>
      <c r="I107" s="7">
        <v>0</v>
      </c>
      <c r="J107" s="7">
        <f t="shared" si="70"/>
        <v>0</v>
      </c>
      <c r="K107" s="8">
        <v>0</v>
      </c>
      <c r="L107" s="8">
        <v>0</v>
      </c>
      <c r="M107" s="8">
        <v>0</v>
      </c>
      <c r="N107" s="8">
        <v>0</v>
      </c>
      <c r="O107" s="7">
        <f t="shared" si="71"/>
        <v>0</v>
      </c>
      <c r="P107" s="8">
        <v>0</v>
      </c>
      <c r="Q107" s="8">
        <v>0</v>
      </c>
      <c r="R107" s="8">
        <v>0</v>
      </c>
      <c r="S107" s="8">
        <v>0</v>
      </c>
      <c r="T107" s="7">
        <f t="shared" si="72"/>
        <v>0</v>
      </c>
      <c r="U107" s="8">
        <v>0</v>
      </c>
      <c r="V107" s="8">
        <v>0</v>
      </c>
      <c r="W107" s="8">
        <v>0</v>
      </c>
      <c r="X107" s="8">
        <v>0</v>
      </c>
      <c r="Y107" s="7">
        <f t="shared" si="73"/>
        <v>0</v>
      </c>
      <c r="Z107" s="8">
        <v>0</v>
      </c>
      <c r="AA107" s="8">
        <v>0</v>
      </c>
      <c r="AB107" s="8">
        <v>0</v>
      </c>
      <c r="AC107" s="8">
        <v>0</v>
      </c>
      <c r="AD107" s="8">
        <f t="shared" si="74"/>
        <v>0</v>
      </c>
    </row>
    <row r="108" spans="1:30" s="11" customFormat="1" ht="21.6" customHeight="1">
      <c r="A108" s="127"/>
      <c r="B108" s="84" t="s">
        <v>98</v>
      </c>
      <c r="C108" s="107"/>
      <c r="D108" s="112"/>
      <c r="E108" s="7">
        <f t="shared" si="75"/>
        <v>0</v>
      </c>
      <c r="F108" s="8">
        <v>0</v>
      </c>
      <c r="G108" s="7">
        <v>0</v>
      </c>
      <c r="H108" s="7">
        <v>0</v>
      </c>
      <c r="I108" s="7">
        <v>0</v>
      </c>
      <c r="J108" s="7">
        <f t="shared" si="70"/>
        <v>0</v>
      </c>
      <c r="K108" s="8">
        <v>0</v>
      </c>
      <c r="L108" s="8">
        <v>0</v>
      </c>
      <c r="M108" s="8">
        <v>0</v>
      </c>
      <c r="N108" s="8">
        <v>0</v>
      </c>
      <c r="O108" s="7">
        <f t="shared" si="71"/>
        <v>0</v>
      </c>
      <c r="P108" s="8">
        <v>0</v>
      </c>
      <c r="Q108" s="8">
        <v>0</v>
      </c>
      <c r="R108" s="8">
        <v>0</v>
      </c>
      <c r="S108" s="8">
        <v>0</v>
      </c>
      <c r="T108" s="7">
        <f t="shared" si="72"/>
        <v>0</v>
      </c>
      <c r="U108" s="8">
        <v>0</v>
      </c>
      <c r="V108" s="8">
        <v>0</v>
      </c>
      <c r="W108" s="8">
        <v>0</v>
      </c>
      <c r="X108" s="8">
        <v>0</v>
      </c>
      <c r="Y108" s="7">
        <f t="shared" si="73"/>
        <v>0</v>
      </c>
      <c r="Z108" s="8">
        <v>0</v>
      </c>
      <c r="AA108" s="8">
        <v>0</v>
      </c>
      <c r="AB108" s="8">
        <v>0</v>
      </c>
      <c r="AC108" s="8">
        <v>0</v>
      </c>
      <c r="AD108" s="8">
        <f t="shared" si="74"/>
        <v>0</v>
      </c>
    </row>
    <row r="109" spans="1:30" s="11" customFormat="1" ht="22.9" customHeight="1">
      <c r="A109" s="127"/>
      <c r="B109" s="84" t="s">
        <v>99</v>
      </c>
      <c r="C109" s="107"/>
      <c r="D109" s="112"/>
      <c r="E109" s="7">
        <f t="shared" si="75"/>
        <v>394</v>
      </c>
      <c r="F109" s="7">
        <v>394</v>
      </c>
      <c r="G109" s="7">
        <v>0</v>
      </c>
      <c r="H109" s="7">
        <v>0</v>
      </c>
      <c r="I109" s="7">
        <v>0</v>
      </c>
      <c r="J109" s="33">
        <f t="shared" si="70"/>
        <v>140</v>
      </c>
      <c r="K109" s="33">
        <v>140</v>
      </c>
      <c r="L109" s="8">
        <v>0</v>
      </c>
      <c r="M109" s="8">
        <v>0</v>
      </c>
      <c r="N109" s="8">
        <v>0</v>
      </c>
      <c r="O109" s="7">
        <f t="shared" si="71"/>
        <v>0</v>
      </c>
      <c r="P109" s="7">
        <v>0</v>
      </c>
      <c r="Q109" s="8">
        <v>0</v>
      </c>
      <c r="R109" s="8">
        <v>0</v>
      </c>
      <c r="S109" s="8">
        <v>0</v>
      </c>
      <c r="T109" s="7">
        <f t="shared" si="72"/>
        <v>0</v>
      </c>
      <c r="U109" s="37">
        <v>0</v>
      </c>
      <c r="V109" s="8">
        <v>0</v>
      </c>
      <c r="W109" s="8">
        <v>0</v>
      </c>
      <c r="X109" s="8">
        <v>0</v>
      </c>
      <c r="Y109" s="7">
        <f t="shared" si="73"/>
        <v>0</v>
      </c>
      <c r="Z109" s="8">
        <v>0</v>
      </c>
      <c r="AA109" s="8">
        <v>0</v>
      </c>
      <c r="AB109" s="8">
        <v>0</v>
      </c>
      <c r="AC109" s="8">
        <v>0</v>
      </c>
      <c r="AD109" s="8">
        <f t="shared" si="74"/>
        <v>534</v>
      </c>
    </row>
    <row r="110" spans="1:30" s="11" customFormat="1" ht="22.9" customHeight="1">
      <c r="A110" s="127"/>
      <c r="B110" s="84" t="s">
        <v>100</v>
      </c>
      <c r="C110" s="107"/>
      <c r="D110" s="112"/>
      <c r="E110" s="7">
        <f t="shared" si="75"/>
        <v>0</v>
      </c>
      <c r="F110" s="8">
        <v>0</v>
      </c>
      <c r="G110" s="7">
        <v>0</v>
      </c>
      <c r="H110" s="7">
        <v>0</v>
      </c>
      <c r="I110" s="7">
        <v>0</v>
      </c>
      <c r="J110" s="7">
        <f t="shared" si="70"/>
        <v>0</v>
      </c>
      <c r="K110" s="8">
        <v>0</v>
      </c>
      <c r="L110" s="8">
        <v>0</v>
      </c>
      <c r="M110" s="8">
        <v>0</v>
      </c>
      <c r="N110" s="8">
        <v>0</v>
      </c>
      <c r="O110" s="7">
        <f t="shared" si="71"/>
        <v>0</v>
      </c>
      <c r="P110" s="7">
        <v>0</v>
      </c>
      <c r="Q110" s="8">
        <v>0</v>
      </c>
      <c r="R110" s="8">
        <v>0</v>
      </c>
      <c r="S110" s="8">
        <v>0</v>
      </c>
      <c r="T110" s="7">
        <f t="shared" si="72"/>
        <v>0</v>
      </c>
      <c r="U110" s="7">
        <v>0</v>
      </c>
      <c r="V110" s="8">
        <v>0</v>
      </c>
      <c r="W110" s="8">
        <v>0</v>
      </c>
      <c r="X110" s="8">
        <v>0</v>
      </c>
      <c r="Y110" s="7">
        <f t="shared" si="73"/>
        <v>0</v>
      </c>
      <c r="Z110" s="8">
        <v>0</v>
      </c>
      <c r="AA110" s="8">
        <v>0</v>
      </c>
      <c r="AB110" s="8">
        <v>0</v>
      </c>
      <c r="AC110" s="8">
        <v>0</v>
      </c>
      <c r="AD110" s="8">
        <f t="shared" si="74"/>
        <v>0</v>
      </c>
    </row>
    <row r="111" spans="1:30" s="11" customFormat="1" ht="21.6" customHeight="1">
      <c r="A111" s="127"/>
      <c r="B111" s="84" t="s">
        <v>101</v>
      </c>
      <c r="C111" s="107"/>
      <c r="D111" s="112"/>
      <c r="E111" s="7">
        <f t="shared" si="75"/>
        <v>0</v>
      </c>
      <c r="F111" s="8">
        <v>0</v>
      </c>
      <c r="G111" s="7">
        <v>0</v>
      </c>
      <c r="H111" s="7">
        <v>0</v>
      </c>
      <c r="I111" s="7">
        <v>0</v>
      </c>
      <c r="J111" s="7">
        <f t="shared" si="70"/>
        <v>0</v>
      </c>
      <c r="K111" s="8">
        <v>0</v>
      </c>
      <c r="L111" s="8">
        <v>0</v>
      </c>
      <c r="M111" s="8">
        <v>0</v>
      </c>
      <c r="N111" s="8">
        <v>0</v>
      </c>
      <c r="O111" s="7">
        <f t="shared" si="71"/>
        <v>0</v>
      </c>
      <c r="P111" s="7">
        <v>0</v>
      </c>
      <c r="Q111" s="8">
        <v>0</v>
      </c>
      <c r="R111" s="8">
        <v>0</v>
      </c>
      <c r="S111" s="8">
        <v>0</v>
      </c>
      <c r="T111" s="7">
        <f t="shared" si="72"/>
        <v>0</v>
      </c>
      <c r="U111" s="7">
        <v>0</v>
      </c>
      <c r="V111" s="8">
        <v>0</v>
      </c>
      <c r="W111" s="8">
        <v>0</v>
      </c>
      <c r="X111" s="8">
        <v>0</v>
      </c>
      <c r="Y111" s="7">
        <f t="shared" si="73"/>
        <v>0</v>
      </c>
      <c r="Z111" s="8">
        <v>0</v>
      </c>
      <c r="AA111" s="8">
        <v>0</v>
      </c>
      <c r="AB111" s="8">
        <v>0</v>
      </c>
      <c r="AC111" s="8">
        <v>0</v>
      </c>
      <c r="AD111" s="8">
        <f t="shared" si="74"/>
        <v>0</v>
      </c>
    </row>
    <row r="112" spans="1:30" s="11" customFormat="1" ht="20.45" customHeight="1">
      <c r="A112" s="127"/>
      <c r="B112" s="84" t="s">
        <v>102</v>
      </c>
      <c r="C112" s="107"/>
      <c r="D112" s="112"/>
      <c r="E112" s="7">
        <f t="shared" si="75"/>
        <v>0</v>
      </c>
      <c r="F112" s="8">
        <v>0</v>
      </c>
      <c r="G112" s="7">
        <v>0</v>
      </c>
      <c r="H112" s="7">
        <v>0</v>
      </c>
      <c r="I112" s="7">
        <v>0</v>
      </c>
      <c r="J112" s="7">
        <f t="shared" si="70"/>
        <v>0</v>
      </c>
      <c r="K112" s="8">
        <v>0</v>
      </c>
      <c r="L112" s="8">
        <v>0</v>
      </c>
      <c r="M112" s="8">
        <v>0</v>
      </c>
      <c r="N112" s="8">
        <v>0</v>
      </c>
      <c r="O112" s="7">
        <f t="shared" si="71"/>
        <v>0</v>
      </c>
      <c r="P112" s="8">
        <v>0</v>
      </c>
      <c r="Q112" s="8">
        <v>0</v>
      </c>
      <c r="R112" s="8">
        <v>0</v>
      </c>
      <c r="S112" s="8">
        <v>0</v>
      </c>
      <c r="T112" s="7">
        <f t="shared" si="72"/>
        <v>0</v>
      </c>
      <c r="U112" s="8">
        <v>0</v>
      </c>
      <c r="V112" s="8">
        <v>0</v>
      </c>
      <c r="W112" s="8">
        <v>0</v>
      </c>
      <c r="X112" s="8">
        <v>0</v>
      </c>
      <c r="Y112" s="7">
        <f t="shared" si="73"/>
        <v>0</v>
      </c>
      <c r="Z112" s="8">
        <v>0</v>
      </c>
      <c r="AA112" s="8">
        <v>0</v>
      </c>
      <c r="AB112" s="8">
        <v>0</v>
      </c>
      <c r="AC112" s="8">
        <v>0</v>
      </c>
      <c r="AD112" s="8">
        <f t="shared" si="74"/>
        <v>0</v>
      </c>
    </row>
    <row r="113" spans="1:30" s="11" customFormat="1" ht="22.15" customHeight="1">
      <c r="A113" s="127"/>
      <c r="B113" s="84" t="s">
        <v>103</v>
      </c>
      <c r="C113" s="107"/>
      <c r="D113" s="112"/>
      <c r="E113" s="7">
        <f t="shared" si="75"/>
        <v>681</v>
      </c>
      <c r="F113" s="8">
        <v>681</v>
      </c>
      <c r="G113" s="7">
        <v>0</v>
      </c>
      <c r="H113" s="7">
        <v>0</v>
      </c>
      <c r="I113" s="7">
        <v>0</v>
      </c>
      <c r="J113" s="7">
        <f t="shared" si="70"/>
        <v>0</v>
      </c>
      <c r="K113" s="8">
        <v>0</v>
      </c>
      <c r="L113" s="8">
        <v>0</v>
      </c>
      <c r="M113" s="8">
        <v>0</v>
      </c>
      <c r="N113" s="8">
        <v>0</v>
      </c>
      <c r="O113" s="7">
        <f t="shared" si="71"/>
        <v>0</v>
      </c>
      <c r="P113" s="7">
        <v>0</v>
      </c>
      <c r="Q113" s="8">
        <v>0</v>
      </c>
      <c r="R113" s="8">
        <v>0</v>
      </c>
      <c r="S113" s="8">
        <v>0</v>
      </c>
      <c r="T113" s="7">
        <f t="shared" si="72"/>
        <v>0</v>
      </c>
      <c r="U113" s="7">
        <v>0</v>
      </c>
      <c r="V113" s="8">
        <v>0</v>
      </c>
      <c r="W113" s="8">
        <v>0</v>
      </c>
      <c r="X113" s="8">
        <v>0</v>
      </c>
      <c r="Y113" s="7">
        <f t="shared" si="73"/>
        <v>0</v>
      </c>
      <c r="Z113" s="8">
        <v>0</v>
      </c>
      <c r="AA113" s="8">
        <v>0</v>
      </c>
      <c r="AB113" s="8">
        <v>0</v>
      </c>
      <c r="AC113" s="8">
        <v>0</v>
      </c>
      <c r="AD113" s="8">
        <f t="shared" si="74"/>
        <v>681</v>
      </c>
    </row>
    <row r="114" spans="1:30" s="11" customFormat="1" ht="21" customHeight="1">
      <c r="A114" s="127"/>
      <c r="B114" s="84" t="s">
        <v>105</v>
      </c>
      <c r="C114" s="107"/>
      <c r="D114" s="112"/>
      <c r="E114" s="7">
        <f t="shared" si="75"/>
        <v>0</v>
      </c>
      <c r="F114" s="8">
        <v>0</v>
      </c>
      <c r="G114" s="7">
        <v>0</v>
      </c>
      <c r="H114" s="7">
        <v>0</v>
      </c>
      <c r="I114" s="7">
        <v>0</v>
      </c>
      <c r="J114" s="7">
        <f t="shared" si="70"/>
        <v>0</v>
      </c>
      <c r="K114" s="8">
        <v>0</v>
      </c>
      <c r="L114" s="8">
        <v>0</v>
      </c>
      <c r="M114" s="8">
        <v>0</v>
      </c>
      <c r="N114" s="8">
        <v>0</v>
      </c>
      <c r="O114" s="7">
        <f t="shared" si="71"/>
        <v>0</v>
      </c>
      <c r="P114" s="7">
        <v>0</v>
      </c>
      <c r="Q114" s="8">
        <v>0</v>
      </c>
      <c r="R114" s="8">
        <v>0</v>
      </c>
      <c r="S114" s="8">
        <v>0</v>
      </c>
      <c r="T114" s="7">
        <f t="shared" si="72"/>
        <v>0</v>
      </c>
      <c r="U114" s="7">
        <v>0</v>
      </c>
      <c r="V114" s="8">
        <v>0</v>
      </c>
      <c r="W114" s="8">
        <v>0</v>
      </c>
      <c r="X114" s="8">
        <v>0</v>
      </c>
      <c r="Y114" s="7">
        <f t="shared" si="73"/>
        <v>0</v>
      </c>
      <c r="Z114" s="8">
        <v>0</v>
      </c>
      <c r="AA114" s="8">
        <v>0</v>
      </c>
      <c r="AB114" s="8">
        <v>0</v>
      </c>
      <c r="AC114" s="8">
        <v>0</v>
      </c>
      <c r="AD114" s="8">
        <f t="shared" si="74"/>
        <v>0</v>
      </c>
    </row>
    <row r="115" spans="1:30" s="11" customFormat="1" ht="23.45" customHeight="1">
      <c r="A115" s="127"/>
      <c r="B115" s="84" t="s">
        <v>104</v>
      </c>
      <c r="C115" s="107"/>
      <c r="D115" s="112"/>
      <c r="E115" s="7">
        <f t="shared" si="75"/>
        <v>2427.5</v>
      </c>
      <c r="F115" s="7">
        <v>121.3</v>
      </c>
      <c r="G115" s="7">
        <v>2306.1999999999998</v>
      </c>
      <c r="H115" s="7">
        <v>0</v>
      </c>
      <c r="I115" s="7">
        <v>0</v>
      </c>
      <c r="J115" s="33">
        <f t="shared" si="70"/>
        <v>485</v>
      </c>
      <c r="K115" s="34">
        <f>904-419</f>
        <v>485</v>
      </c>
      <c r="L115" s="8">
        <v>0</v>
      </c>
      <c r="M115" s="8">
        <v>0</v>
      </c>
      <c r="N115" s="8">
        <v>0</v>
      </c>
      <c r="O115" s="7">
        <f t="shared" si="71"/>
        <v>2236</v>
      </c>
      <c r="P115" s="20">
        <v>2236</v>
      </c>
      <c r="Q115" s="8">
        <v>0</v>
      </c>
      <c r="R115" s="8">
        <v>0</v>
      </c>
      <c r="S115" s="8">
        <v>0</v>
      </c>
      <c r="T115" s="7">
        <f t="shared" si="72"/>
        <v>0</v>
      </c>
      <c r="U115" s="7">
        <v>0</v>
      </c>
      <c r="V115" s="8">
        <v>0</v>
      </c>
      <c r="W115" s="8">
        <v>0</v>
      </c>
      <c r="X115" s="8">
        <v>0</v>
      </c>
      <c r="Y115" s="7">
        <f t="shared" si="73"/>
        <v>0</v>
      </c>
      <c r="Z115" s="8">
        <v>0</v>
      </c>
      <c r="AA115" s="8">
        <v>0</v>
      </c>
      <c r="AB115" s="8">
        <v>0</v>
      </c>
      <c r="AC115" s="8">
        <v>0</v>
      </c>
      <c r="AD115" s="8">
        <f t="shared" si="74"/>
        <v>5148.5</v>
      </c>
    </row>
    <row r="116" spans="1:30" s="11" customFormat="1" ht="20.45" customHeight="1">
      <c r="A116" s="127"/>
      <c r="B116" s="84" t="s">
        <v>183</v>
      </c>
      <c r="C116" s="107"/>
      <c r="D116" s="112"/>
      <c r="E116" s="7">
        <f t="shared" si="75"/>
        <v>0</v>
      </c>
      <c r="F116" s="8">
        <v>0</v>
      </c>
      <c r="G116" s="7">
        <v>0</v>
      </c>
      <c r="H116" s="7">
        <v>0</v>
      </c>
      <c r="I116" s="7">
        <v>0</v>
      </c>
      <c r="J116" s="7">
        <f t="shared" si="70"/>
        <v>0</v>
      </c>
      <c r="K116" s="8">
        <v>0</v>
      </c>
      <c r="L116" s="8">
        <v>0</v>
      </c>
      <c r="M116" s="8">
        <v>0</v>
      </c>
      <c r="N116" s="8">
        <v>0</v>
      </c>
      <c r="O116" s="7">
        <f t="shared" si="71"/>
        <v>0</v>
      </c>
      <c r="P116" s="8">
        <v>0</v>
      </c>
      <c r="Q116" s="8">
        <v>0</v>
      </c>
      <c r="R116" s="8">
        <v>0</v>
      </c>
      <c r="S116" s="8">
        <v>0</v>
      </c>
      <c r="T116" s="7">
        <f t="shared" si="72"/>
        <v>0</v>
      </c>
      <c r="U116" s="8">
        <v>0</v>
      </c>
      <c r="V116" s="8">
        <v>0</v>
      </c>
      <c r="W116" s="8">
        <v>0</v>
      </c>
      <c r="X116" s="8">
        <v>0</v>
      </c>
      <c r="Y116" s="7">
        <f t="shared" si="73"/>
        <v>0</v>
      </c>
      <c r="Z116" s="8">
        <v>0</v>
      </c>
      <c r="AA116" s="8">
        <v>0</v>
      </c>
      <c r="AB116" s="8">
        <v>0</v>
      </c>
      <c r="AC116" s="8">
        <v>0</v>
      </c>
      <c r="AD116" s="8">
        <f t="shared" si="74"/>
        <v>0</v>
      </c>
    </row>
    <row r="117" spans="1:30" s="11" customFormat="1" ht="18.600000000000001" customHeight="1">
      <c r="A117" s="128"/>
      <c r="B117" s="84" t="s">
        <v>131</v>
      </c>
      <c r="C117" s="108"/>
      <c r="D117" s="112"/>
      <c r="E117" s="7">
        <f>SUM(F117:I117)</f>
        <v>0</v>
      </c>
      <c r="F117" s="7">
        <v>0</v>
      </c>
      <c r="G117" s="7">
        <v>0</v>
      </c>
      <c r="H117" s="7">
        <v>0</v>
      </c>
      <c r="I117" s="7">
        <v>0</v>
      </c>
      <c r="J117" s="33">
        <f>SUM(K117:N117)</f>
        <v>1192</v>
      </c>
      <c r="K117" s="34">
        <f>1341-149</f>
        <v>1192</v>
      </c>
      <c r="L117" s="8">
        <v>0</v>
      </c>
      <c r="M117" s="8">
        <v>0</v>
      </c>
      <c r="N117" s="8">
        <v>0</v>
      </c>
      <c r="O117" s="7">
        <f>SUM(P117:S117)</f>
        <v>0</v>
      </c>
      <c r="P117" s="32">
        <v>0</v>
      </c>
      <c r="Q117" s="32">
        <v>0</v>
      </c>
      <c r="R117" s="32">
        <v>0</v>
      </c>
      <c r="S117" s="32">
        <v>0</v>
      </c>
      <c r="T117" s="7">
        <f>SUM(U117:X117)</f>
        <v>0</v>
      </c>
      <c r="U117" s="32">
        <v>0</v>
      </c>
      <c r="V117" s="32">
        <v>0</v>
      </c>
      <c r="W117" s="32">
        <v>0</v>
      </c>
      <c r="X117" s="32">
        <v>0</v>
      </c>
      <c r="Y117" s="7">
        <f>SUM(Z117:AC117)</f>
        <v>0</v>
      </c>
      <c r="Z117" s="32">
        <v>0</v>
      </c>
      <c r="AA117" s="32">
        <v>0</v>
      </c>
      <c r="AB117" s="32">
        <v>0</v>
      </c>
      <c r="AC117" s="32">
        <v>0</v>
      </c>
      <c r="AD117" s="8">
        <f t="shared" si="74"/>
        <v>1192</v>
      </c>
    </row>
    <row r="118" spans="1:30" s="11" customFormat="1" ht="55.5" customHeight="1">
      <c r="A118" s="89" t="s">
        <v>72</v>
      </c>
      <c r="B118" s="84" t="s">
        <v>145</v>
      </c>
      <c r="C118" s="85" t="s">
        <v>146</v>
      </c>
      <c r="D118" s="79">
        <v>2019</v>
      </c>
      <c r="E118" s="7">
        <f>SUM(F118:I118)</f>
        <v>388</v>
      </c>
      <c r="F118" s="7">
        <v>388</v>
      </c>
      <c r="G118" s="7">
        <v>0</v>
      </c>
      <c r="H118" s="7">
        <v>0</v>
      </c>
      <c r="I118" s="7">
        <v>0</v>
      </c>
      <c r="J118" s="7">
        <v>0</v>
      </c>
      <c r="K118" s="7">
        <v>0</v>
      </c>
      <c r="L118" s="7">
        <v>0</v>
      </c>
      <c r="M118" s="7">
        <v>0</v>
      </c>
      <c r="N118" s="7">
        <v>0</v>
      </c>
      <c r="O118" s="7">
        <v>0</v>
      </c>
      <c r="P118" s="7">
        <v>0</v>
      </c>
      <c r="Q118" s="7">
        <v>0</v>
      </c>
      <c r="R118" s="7">
        <v>0</v>
      </c>
      <c r="S118" s="7">
        <v>0</v>
      </c>
      <c r="T118" s="7">
        <v>0</v>
      </c>
      <c r="U118" s="7">
        <v>0</v>
      </c>
      <c r="V118" s="7">
        <v>0</v>
      </c>
      <c r="W118" s="7">
        <v>0</v>
      </c>
      <c r="X118" s="7">
        <v>0</v>
      </c>
      <c r="Y118" s="7">
        <v>0</v>
      </c>
      <c r="Z118" s="7">
        <v>0</v>
      </c>
      <c r="AA118" s="7">
        <v>0</v>
      </c>
      <c r="AB118" s="7">
        <v>0</v>
      </c>
      <c r="AC118" s="7">
        <v>0</v>
      </c>
      <c r="AD118" s="8">
        <f t="shared" si="74"/>
        <v>388</v>
      </c>
    </row>
    <row r="119" spans="1:30" s="11" customFormat="1" ht="85.9" customHeight="1">
      <c r="A119" s="92" t="s">
        <v>73</v>
      </c>
      <c r="B119" s="84" t="s">
        <v>77</v>
      </c>
      <c r="C119" s="106" t="s">
        <v>113</v>
      </c>
      <c r="D119" s="111">
        <v>2023</v>
      </c>
      <c r="E119" s="7"/>
      <c r="F119" s="15"/>
      <c r="G119" s="7"/>
      <c r="H119" s="7"/>
      <c r="I119" s="7"/>
      <c r="J119" s="7"/>
      <c r="K119" s="7"/>
      <c r="L119" s="8"/>
      <c r="M119" s="8"/>
      <c r="N119" s="8"/>
      <c r="O119" s="7"/>
      <c r="P119" s="8"/>
      <c r="Q119" s="8"/>
      <c r="R119" s="8"/>
      <c r="S119" s="8"/>
      <c r="T119" s="7"/>
      <c r="U119" s="8"/>
      <c r="V119" s="8"/>
      <c r="W119" s="8"/>
      <c r="X119" s="8"/>
      <c r="Y119" s="7"/>
      <c r="Z119" s="8"/>
      <c r="AA119" s="8"/>
      <c r="AB119" s="8"/>
      <c r="AC119" s="8"/>
      <c r="AD119" s="8">
        <f t="shared" si="74"/>
        <v>0</v>
      </c>
    </row>
    <row r="120" spans="1:30" s="11" customFormat="1" ht="22.15" customHeight="1">
      <c r="A120" s="93"/>
      <c r="B120" s="84" t="s">
        <v>106</v>
      </c>
      <c r="C120" s="107"/>
      <c r="D120" s="112"/>
      <c r="E120" s="7">
        <f>SUM(F120:I120)</f>
        <v>0</v>
      </c>
      <c r="F120" s="7">
        <v>0</v>
      </c>
      <c r="G120" s="7">
        <v>0</v>
      </c>
      <c r="H120" s="7">
        <v>0</v>
      </c>
      <c r="I120" s="7">
        <v>0</v>
      </c>
      <c r="J120" s="7">
        <f t="shared" si="70"/>
        <v>0</v>
      </c>
      <c r="K120" s="8">
        <v>0</v>
      </c>
      <c r="L120" s="8">
        <v>0</v>
      </c>
      <c r="M120" s="8">
        <v>0</v>
      </c>
      <c r="N120" s="8">
        <v>0</v>
      </c>
      <c r="O120" s="7">
        <f t="shared" si="71"/>
        <v>0</v>
      </c>
      <c r="P120" s="8">
        <v>0</v>
      </c>
      <c r="Q120" s="8">
        <v>0</v>
      </c>
      <c r="R120" s="8">
        <v>0</v>
      </c>
      <c r="S120" s="8">
        <v>0</v>
      </c>
      <c r="T120" s="7">
        <f t="shared" si="72"/>
        <v>0</v>
      </c>
      <c r="U120" s="8">
        <v>0</v>
      </c>
      <c r="V120" s="8">
        <v>0</v>
      </c>
      <c r="W120" s="8">
        <v>0</v>
      </c>
      <c r="X120" s="8">
        <v>0</v>
      </c>
      <c r="Y120" s="7">
        <f t="shared" si="73"/>
        <v>0</v>
      </c>
      <c r="Z120" s="8">
        <v>0</v>
      </c>
      <c r="AA120" s="8">
        <v>0</v>
      </c>
      <c r="AB120" s="8">
        <v>0</v>
      </c>
      <c r="AC120" s="8">
        <v>0</v>
      </c>
      <c r="AD120" s="8">
        <f t="shared" si="74"/>
        <v>0</v>
      </c>
    </row>
    <row r="121" spans="1:30" s="11" customFormat="1" ht="18" customHeight="1">
      <c r="A121" s="94"/>
      <c r="B121" s="84" t="s">
        <v>111</v>
      </c>
      <c r="C121" s="108"/>
      <c r="D121" s="113"/>
      <c r="E121" s="7">
        <f>SUM(F121:I121)</f>
        <v>0</v>
      </c>
      <c r="F121" s="7">
        <v>0</v>
      </c>
      <c r="G121" s="7">
        <v>0</v>
      </c>
      <c r="H121" s="7">
        <v>0</v>
      </c>
      <c r="I121" s="7">
        <v>0</v>
      </c>
      <c r="J121" s="7">
        <f t="shared" si="70"/>
        <v>0</v>
      </c>
      <c r="K121" s="7">
        <v>0</v>
      </c>
      <c r="L121" s="8">
        <v>0</v>
      </c>
      <c r="M121" s="8">
        <v>0</v>
      </c>
      <c r="N121" s="8">
        <v>0</v>
      </c>
      <c r="O121" s="7">
        <f t="shared" si="71"/>
        <v>0</v>
      </c>
      <c r="P121" s="8">
        <v>0</v>
      </c>
      <c r="Q121" s="8">
        <v>0</v>
      </c>
      <c r="R121" s="8">
        <v>0</v>
      </c>
      <c r="S121" s="8">
        <v>0</v>
      </c>
      <c r="T121" s="7">
        <f t="shared" si="72"/>
        <v>0</v>
      </c>
      <c r="U121" s="8">
        <v>0</v>
      </c>
      <c r="V121" s="8">
        <v>0</v>
      </c>
      <c r="W121" s="8">
        <v>0</v>
      </c>
      <c r="X121" s="8">
        <v>0</v>
      </c>
      <c r="Y121" s="7">
        <f t="shared" si="73"/>
        <v>0</v>
      </c>
      <c r="Z121" s="8">
        <v>0</v>
      </c>
      <c r="AA121" s="8">
        <v>0</v>
      </c>
      <c r="AB121" s="8">
        <v>0</v>
      </c>
      <c r="AC121" s="8">
        <v>0</v>
      </c>
      <c r="AD121" s="8">
        <f t="shared" si="74"/>
        <v>0</v>
      </c>
    </row>
    <row r="122" spans="1:30" s="11" customFormat="1" ht="67.150000000000006" customHeight="1">
      <c r="A122" s="81" t="s">
        <v>147</v>
      </c>
      <c r="B122" s="84" t="s">
        <v>74</v>
      </c>
      <c r="C122" s="80" t="s">
        <v>114</v>
      </c>
      <c r="D122" s="79" t="s">
        <v>223</v>
      </c>
      <c r="E122" s="7">
        <f>SUM(F122:I122)</f>
        <v>0</v>
      </c>
      <c r="F122" s="7">
        <v>0</v>
      </c>
      <c r="G122" s="7">
        <v>0</v>
      </c>
      <c r="H122" s="7">
        <v>0</v>
      </c>
      <c r="I122" s="7">
        <v>0</v>
      </c>
      <c r="J122" s="33">
        <f t="shared" si="70"/>
        <v>959</v>
      </c>
      <c r="K122" s="33">
        <f>971-12</f>
        <v>959</v>
      </c>
      <c r="L122" s="8">
        <v>0</v>
      </c>
      <c r="M122" s="8">
        <v>0</v>
      </c>
      <c r="N122" s="8">
        <v>0</v>
      </c>
      <c r="O122" s="7">
        <f>SUM(P122:S122)</f>
        <v>0</v>
      </c>
      <c r="P122" s="8">
        <v>0</v>
      </c>
      <c r="Q122" s="8">
        <v>0</v>
      </c>
      <c r="R122" s="8">
        <v>0</v>
      </c>
      <c r="S122" s="8">
        <v>0</v>
      </c>
      <c r="T122" s="7">
        <f t="shared" si="72"/>
        <v>0</v>
      </c>
      <c r="U122" s="8">
        <v>0</v>
      </c>
      <c r="V122" s="8">
        <v>0</v>
      </c>
      <c r="W122" s="8">
        <v>0</v>
      </c>
      <c r="X122" s="8">
        <v>0</v>
      </c>
      <c r="Y122" s="7">
        <f t="shared" si="73"/>
        <v>0</v>
      </c>
      <c r="Z122" s="8">
        <v>0</v>
      </c>
      <c r="AA122" s="8">
        <v>0</v>
      </c>
      <c r="AB122" s="8">
        <v>0</v>
      </c>
      <c r="AC122" s="8">
        <v>0</v>
      </c>
      <c r="AD122" s="8">
        <f t="shared" si="74"/>
        <v>959</v>
      </c>
    </row>
    <row r="123" spans="1:30" s="11" customFormat="1" ht="65.25" customHeight="1">
      <c r="A123" s="81" t="s">
        <v>173</v>
      </c>
      <c r="B123" s="84" t="s">
        <v>174</v>
      </c>
      <c r="C123" s="80" t="s">
        <v>175</v>
      </c>
      <c r="D123" s="80" t="s">
        <v>168</v>
      </c>
      <c r="E123" s="7">
        <f>SUM(F123:I123)</f>
        <v>10370.6</v>
      </c>
      <c r="F123" s="7">
        <v>0</v>
      </c>
      <c r="G123" s="7">
        <v>10370.6</v>
      </c>
      <c r="H123" s="7">
        <v>0</v>
      </c>
      <c r="I123" s="7">
        <v>0</v>
      </c>
      <c r="J123" s="7">
        <v>0</v>
      </c>
      <c r="K123" s="7">
        <v>0</v>
      </c>
      <c r="L123" s="8">
        <v>0</v>
      </c>
      <c r="M123" s="8">
        <v>0</v>
      </c>
      <c r="N123" s="8">
        <v>0</v>
      </c>
      <c r="O123" s="7">
        <v>0</v>
      </c>
      <c r="P123" s="8">
        <v>0</v>
      </c>
      <c r="Q123" s="8">
        <v>0</v>
      </c>
      <c r="R123" s="8">
        <v>0</v>
      </c>
      <c r="S123" s="8">
        <v>0</v>
      </c>
      <c r="T123" s="7">
        <v>0</v>
      </c>
      <c r="U123" s="8">
        <v>0</v>
      </c>
      <c r="V123" s="8">
        <v>0</v>
      </c>
      <c r="W123" s="8">
        <v>0</v>
      </c>
      <c r="X123" s="8">
        <v>0</v>
      </c>
      <c r="Y123" s="7">
        <v>0</v>
      </c>
      <c r="Z123" s="8">
        <v>0</v>
      </c>
      <c r="AA123" s="8">
        <v>0</v>
      </c>
      <c r="AB123" s="8">
        <v>0</v>
      </c>
      <c r="AC123" s="8">
        <v>0</v>
      </c>
      <c r="AD123" s="8">
        <f>SUM(E123,J123,O123,T123,Y123)</f>
        <v>10370.6</v>
      </c>
    </row>
    <row r="124" spans="1:30" s="22" customFormat="1" ht="33" customHeight="1">
      <c r="A124" s="21"/>
      <c r="B124" s="82" t="s">
        <v>169</v>
      </c>
      <c r="C124" s="82"/>
      <c r="D124" s="64"/>
      <c r="E124" s="15">
        <f>F124+G124</f>
        <v>105554.8</v>
      </c>
      <c r="F124" s="15">
        <f>SUM(F88:F122)-F91</f>
        <v>8491.2999999999993</v>
      </c>
      <c r="G124" s="15">
        <f t="shared" ref="G124:I124" si="76">SUM(G88:G122)-G91</f>
        <v>97063.5</v>
      </c>
      <c r="H124" s="15">
        <f t="shared" si="76"/>
        <v>0</v>
      </c>
      <c r="I124" s="15">
        <f t="shared" si="76"/>
        <v>0</v>
      </c>
      <c r="J124" s="15">
        <f>SUM(J88:J122)</f>
        <v>6795</v>
      </c>
      <c r="K124" s="15">
        <f>SUM(K88:K123)</f>
        <v>6795</v>
      </c>
      <c r="L124" s="15">
        <f>SUM(L88:L123)</f>
        <v>0</v>
      </c>
      <c r="M124" s="15">
        <f>SUM(M88:M123)</f>
        <v>0</v>
      </c>
      <c r="N124" s="15">
        <f>SUM(N88:N123)</f>
        <v>0</v>
      </c>
      <c r="O124" s="15">
        <f>SUM(O88:O122)</f>
        <v>2236</v>
      </c>
      <c r="P124" s="15">
        <f>SUM(P88:P123)</f>
        <v>2236</v>
      </c>
      <c r="Q124" s="15">
        <f>SUM(Q88:Q123)</f>
        <v>0</v>
      </c>
      <c r="R124" s="15">
        <f>SUM(R88:R123)</f>
        <v>0</v>
      </c>
      <c r="S124" s="15">
        <f>SUM(S88:S123)</f>
        <v>0</v>
      </c>
      <c r="T124" s="15">
        <f>SUM(T88:T122)</f>
        <v>0</v>
      </c>
      <c r="U124" s="15">
        <f>SUM(U88:U123)</f>
        <v>0</v>
      </c>
      <c r="V124" s="15">
        <f>SUM(V88:V123)</f>
        <v>0</v>
      </c>
      <c r="W124" s="15">
        <f>SUM(W88:W123)</f>
        <v>0</v>
      </c>
      <c r="X124" s="15">
        <f>SUM(X88:X123)</f>
        <v>0</v>
      </c>
      <c r="Y124" s="15">
        <f>SUM(Y88:Y122)</f>
        <v>0</v>
      </c>
      <c r="Z124" s="15">
        <f>SUM(Z88:Z123)</f>
        <v>0</v>
      </c>
      <c r="AA124" s="15">
        <f>SUM(AA88:AA123)</f>
        <v>0</v>
      </c>
      <c r="AB124" s="15">
        <f>SUM(AB88:AB123)</f>
        <v>0</v>
      </c>
      <c r="AC124" s="15">
        <f>SUM(AC88:AC123)</f>
        <v>0</v>
      </c>
      <c r="AD124" s="8">
        <f>SUM(Y124,T124,O124,J124,E124)</f>
        <v>114585.8</v>
      </c>
    </row>
    <row r="125" spans="1:30" s="39" customFormat="1" ht="27" customHeight="1">
      <c r="A125" s="38"/>
      <c r="B125" s="68" t="s">
        <v>170</v>
      </c>
      <c r="C125" s="68"/>
      <c r="D125" s="69"/>
      <c r="E125" s="7">
        <f>SUM(E91,E122)</f>
        <v>1642.3</v>
      </c>
      <c r="F125" s="7">
        <f t="shared" ref="F125:AD125" si="77">SUM(F91,F123)</f>
        <v>0</v>
      </c>
      <c r="G125" s="7">
        <f t="shared" si="77"/>
        <v>12012.9</v>
      </c>
      <c r="H125" s="7">
        <f t="shared" si="77"/>
        <v>0</v>
      </c>
      <c r="I125" s="7">
        <f t="shared" si="77"/>
        <v>0</v>
      </c>
      <c r="J125" s="33">
        <f t="shared" si="77"/>
        <v>0</v>
      </c>
      <c r="K125" s="33">
        <f t="shared" si="77"/>
        <v>0</v>
      </c>
      <c r="L125" s="33">
        <f t="shared" si="77"/>
        <v>0</v>
      </c>
      <c r="M125" s="33">
        <f t="shared" si="77"/>
        <v>0</v>
      </c>
      <c r="N125" s="33">
        <f t="shared" si="77"/>
        <v>0</v>
      </c>
      <c r="O125" s="33">
        <f t="shared" si="77"/>
        <v>0</v>
      </c>
      <c r="P125" s="33">
        <f t="shared" si="77"/>
        <v>0</v>
      </c>
      <c r="Q125" s="33">
        <f t="shared" si="77"/>
        <v>0</v>
      </c>
      <c r="R125" s="33">
        <f t="shared" si="77"/>
        <v>0</v>
      </c>
      <c r="S125" s="33">
        <f t="shared" si="77"/>
        <v>0</v>
      </c>
      <c r="T125" s="33">
        <f t="shared" si="77"/>
        <v>0</v>
      </c>
      <c r="U125" s="33">
        <f t="shared" si="77"/>
        <v>0</v>
      </c>
      <c r="V125" s="33">
        <f t="shared" si="77"/>
        <v>0</v>
      </c>
      <c r="W125" s="33">
        <f t="shared" si="77"/>
        <v>0</v>
      </c>
      <c r="X125" s="33">
        <f t="shared" si="77"/>
        <v>0</v>
      </c>
      <c r="Y125" s="33">
        <f t="shared" si="77"/>
        <v>0</v>
      </c>
      <c r="Z125" s="33">
        <f t="shared" si="77"/>
        <v>0</v>
      </c>
      <c r="AA125" s="33">
        <f t="shared" si="77"/>
        <v>0</v>
      </c>
      <c r="AB125" s="33">
        <f t="shared" si="77"/>
        <v>0</v>
      </c>
      <c r="AC125" s="33">
        <f t="shared" si="77"/>
        <v>0</v>
      </c>
      <c r="AD125" s="33">
        <f t="shared" si="77"/>
        <v>12012.9</v>
      </c>
    </row>
    <row r="126" spans="1:30" s="78" customFormat="1" ht="34.9" customHeight="1">
      <c r="A126" s="21"/>
      <c r="B126" s="88" t="s">
        <v>264</v>
      </c>
      <c r="C126" s="82"/>
      <c r="D126" s="64"/>
      <c r="E126" s="15">
        <f t="shared" ref="E126:AC126" si="78">SUM(E124,E85,E67,E55,E31,E25)</f>
        <v>1144110.3</v>
      </c>
      <c r="F126" s="15">
        <f>SUM(F124,F85,F67,F55,F31,F25)</f>
        <v>597336.29999999993</v>
      </c>
      <c r="G126" s="15">
        <f t="shared" si="78"/>
        <v>359671.6</v>
      </c>
      <c r="H126" s="15">
        <f t="shared" si="78"/>
        <v>19118.199999999997</v>
      </c>
      <c r="I126" s="15">
        <f t="shared" si="78"/>
        <v>167984.2</v>
      </c>
      <c r="J126" s="77">
        <f>SUM(J124,J85,J67,J55,J31,J25)</f>
        <v>1173063.7</v>
      </c>
      <c r="K126" s="77">
        <f>SUM(K124,K85,K67,K55,K31,K25)</f>
        <v>940289</v>
      </c>
      <c r="L126" s="15">
        <f>SUM(L124,L85,L67,L55,L31,L25)</f>
        <v>77053</v>
      </c>
      <c r="M126" s="15">
        <f t="shared" si="78"/>
        <v>11434</v>
      </c>
      <c r="N126" s="15">
        <f t="shared" si="78"/>
        <v>144287.70000000001</v>
      </c>
      <c r="O126" s="15">
        <f t="shared" si="78"/>
        <v>1066983.19</v>
      </c>
      <c r="P126" s="15">
        <f t="shared" si="78"/>
        <v>887720.61</v>
      </c>
      <c r="Q126" s="15">
        <f t="shared" si="78"/>
        <v>15344.43</v>
      </c>
      <c r="R126" s="15">
        <f t="shared" si="78"/>
        <v>6845.15</v>
      </c>
      <c r="S126" s="15">
        <f t="shared" si="78"/>
        <v>157073</v>
      </c>
      <c r="T126" s="15">
        <f>SUM(T124,T85,T67,T55,T31,T25)</f>
        <v>1002761</v>
      </c>
      <c r="U126" s="15">
        <f t="shared" si="78"/>
        <v>835775</v>
      </c>
      <c r="V126" s="15">
        <f t="shared" si="78"/>
        <v>4466</v>
      </c>
      <c r="W126" s="15">
        <f t="shared" si="78"/>
        <v>11391</v>
      </c>
      <c r="X126" s="15">
        <f t="shared" si="78"/>
        <v>151129</v>
      </c>
      <c r="Y126" s="15">
        <f t="shared" si="78"/>
        <v>986417</v>
      </c>
      <c r="Z126" s="15">
        <f t="shared" si="78"/>
        <v>835201</v>
      </c>
      <c r="AA126" s="15">
        <f t="shared" si="78"/>
        <v>0</v>
      </c>
      <c r="AB126" s="15">
        <f t="shared" si="78"/>
        <v>0</v>
      </c>
      <c r="AC126" s="15">
        <f t="shared" si="78"/>
        <v>151216</v>
      </c>
      <c r="AD126" s="77">
        <f>SUM(AD124,AD85,AD67,AD55,AD31,AD25)</f>
        <v>5373335.1899999995</v>
      </c>
    </row>
    <row r="127" spans="1:30" s="22" customFormat="1" ht="34.9" customHeight="1">
      <c r="A127" s="21"/>
      <c r="B127" s="60" t="s">
        <v>265</v>
      </c>
      <c r="C127" s="82"/>
      <c r="D127" s="64"/>
      <c r="E127" s="15">
        <f>E126-E39-E49-E50-E38</f>
        <v>1128421.3</v>
      </c>
      <c r="F127" s="15">
        <f t="shared" ref="F127:AD127" si="79">F126-F39-F49-F50-F38</f>
        <v>594900.6</v>
      </c>
      <c r="G127" s="15">
        <f t="shared" si="79"/>
        <v>346418.3</v>
      </c>
      <c r="H127" s="15">
        <f t="shared" si="79"/>
        <v>19118.199999999997</v>
      </c>
      <c r="I127" s="15">
        <f t="shared" si="79"/>
        <v>167984.2</v>
      </c>
      <c r="J127" s="15">
        <f t="shared" si="79"/>
        <v>1156831.7</v>
      </c>
      <c r="K127" s="15">
        <f t="shared" si="79"/>
        <v>924057</v>
      </c>
      <c r="L127" s="15">
        <f t="shared" si="79"/>
        <v>77053</v>
      </c>
      <c r="M127" s="15">
        <f t="shared" si="79"/>
        <v>11434</v>
      </c>
      <c r="N127" s="15">
        <f t="shared" si="79"/>
        <v>144287.70000000001</v>
      </c>
      <c r="O127" s="15">
        <f t="shared" si="79"/>
        <v>1054711</v>
      </c>
      <c r="P127" s="15">
        <f t="shared" si="79"/>
        <v>887107</v>
      </c>
      <c r="Q127" s="15">
        <f t="shared" si="79"/>
        <v>3685.8500000000004</v>
      </c>
      <c r="R127" s="15">
        <f t="shared" si="79"/>
        <v>6845.15</v>
      </c>
      <c r="S127" s="15">
        <f t="shared" si="79"/>
        <v>157073</v>
      </c>
      <c r="T127" s="15">
        <f t="shared" si="79"/>
        <v>1002761</v>
      </c>
      <c r="U127" s="15">
        <f t="shared" si="79"/>
        <v>835775</v>
      </c>
      <c r="V127" s="15">
        <f t="shared" si="79"/>
        <v>4466</v>
      </c>
      <c r="W127" s="15">
        <f t="shared" si="79"/>
        <v>11391</v>
      </c>
      <c r="X127" s="15">
        <f t="shared" si="79"/>
        <v>151129</v>
      </c>
      <c r="Y127" s="15">
        <f t="shared" si="79"/>
        <v>986417</v>
      </c>
      <c r="Z127" s="15">
        <f t="shared" si="79"/>
        <v>835201</v>
      </c>
      <c r="AA127" s="15">
        <f t="shared" si="79"/>
        <v>0</v>
      </c>
      <c r="AB127" s="15">
        <f t="shared" si="79"/>
        <v>0</v>
      </c>
      <c r="AC127" s="15">
        <f t="shared" si="79"/>
        <v>151216</v>
      </c>
      <c r="AD127" s="15">
        <f t="shared" si="79"/>
        <v>5329142</v>
      </c>
    </row>
    <row r="128" spans="1:30" s="22" customFormat="1" ht="34.9" customHeight="1">
      <c r="A128" s="21"/>
      <c r="B128" s="60" t="s">
        <v>266</v>
      </c>
      <c r="C128" s="82"/>
      <c r="D128" s="64"/>
      <c r="E128" s="15">
        <f>E39+E49+E50</f>
        <v>15689</v>
      </c>
      <c r="F128" s="15">
        <f t="shared" ref="F128:AD128" si="80">F39+F49+F50</f>
        <v>2435.6999999999998</v>
      </c>
      <c r="G128" s="15">
        <f t="shared" si="80"/>
        <v>13253.3</v>
      </c>
      <c r="H128" s="15">
        <f t="shared" si="80"/>
        <v>0</v>
      </c>
      <c r="I128" s="15">
        <f t="shared" si="80"/>
        <v>0</v>
      </c>
      <c r="J128" s="15">
        <f t="shared" si="80"/>
        <v>2685</v>
      </c>
      <c r="K128" s="15">
        <f t="shared" si="80"/>
        <v>2685</v>
      </c>
      <c r="L128" s="15">
        <f t="shared" si="80"/>
        <v>0</v>
      </c>
      <c r="M128" s="15">
        <f t="shared" si="80"/>
        <v>0</v>
      </c>
      <c r="N128" s="15">
        <f t="shared" si="80"/>
        <v>0</v>
      </c>
      <c r="O128" s="15">
        <f t="shared" si="80"/>
        <v>12272.19</v>
      </c>
      <c r="P128" s="15">
        <f t="shared" si="80"/>
        <v>613.61</v>
      </c>
      <c r="Q128" s="15">
        <f t="shared" si="80"/>
        <v>11658.58</v>
      </c>
      <c r="R128" s="15">
        <f t="shared" si="80"/>
        <v>0</v>
      </c>
      <c r="S128" s="15">
        <f t="shared" si="80"/>
        <v>0</v>
      </c>
      <c r="T128" s="15">
        <f t="shared" si="80"/>
        <v>0</v>
      </c>
      <c r="U128" s="15">
        <f t="shared" si="80"/>
        <v>0</v>
      </c>
      <c r="V128" s="15">
        <f t="shared" si="80"/>
        <v>0</v>
      </c>
      <c r="W128" s="15">
        <f t="shared" si="80"/>
        <v>0</v>
      </c>
      <c r="X128" s="15">
        <f t="shared" si="80"/>
        <v>0</v>
      </c>
      <c r="Y128" s="15">
        <f t="shared" si="80"/>
        <v>0</v>
      </c>
      <c r="Z128" s="15">
        <f t="shared" si="80"/>
        <v>0</v>
      </c>
      <c r="AA128" s="15">
        <f t="shared" si="80"/>
        <v>0</v>
      </c>
      <c r="AB128" s="15">
        <f t="shared" si="80"/>
        <v>0</v>
      </c>
      <c r="AC128" s="15">
        <f t="shared" si="80"/>
        <v>0</v>
      </c>
      <c r="AD128" s="15">
        <f t="shared" si="80"/>
        <v>30646.19</v>
      </c>
    </row>
    <row r="129" spans="1:30" s="22" customFormat="1" ht="34.9" customHeight="1">
      <c r="A129" s="21"/>
      <c r="B129" s="60" t="s">
        <v>267</v>
      </c>
      <c r="C129" s="82"/>
      <c r="D129" s="64"/>
      <c r="E129" s="15">
        <f>E38</f>
        <v>0</v>
      </c>
      <c r="F129" s="15">
        <f t="shared" ref="F129:AD129" si="81">F38</f>
        <v>0</v>
      </c>
      <c r="G129" s="15">
        <f t="shared" si="81"/>
        <v>0</v>
      </c>
      <c r="H129" s="15">
        <f t="shared" si="81"/>
        <v>0</v>
      </c>
      <c r="I129" s="15">
        <f t="shared" si="81"/>
        <v>0</v>
      </c>
      <c r="J129" s="15">
        <f t="shared" si="81"/>
        <v>13547</v>
      </c>
      <c r="K129" s="15">
        <f t="shared" si="81"/>
        <v>13547</v>
      </c>
      <c r="L129" s="15">
        <f t="shared" si="81"/>
        <v>0</v>
      </c>
      <c r="M129" s="15">
        <f t="shared" si="81"/>
        <v>0</v>
      </c>
      <c r="N129" s="15">
        <f t="shared" si="81"/>
        <v>0</v>
      </c>
      <c r="O129" s="15">
        <f t="shared" si="81"/>
        <v>0</v>
      </c>
      <c r="P129" s="15">
        <f t="shared" si="81"/>
        <v>0</v>
      </c>
      <c r="Q129" s="15">
        <f t="shared" si="81"/>
        <v>0</v>
      </c>
      <c r="R129" s="15">
        <f t="shared" si="81"/>
        <v>0</v>
      </c>
      <c r="S129" s="15">
        <f t="shared" si="81"/>
        <v>0</v>
      </c>
      <c r="T129" s="15">
        <f t="shared" si="81"/>
        <v>0</v>
      </c>
      <c r="U129" s="15">
        <f t="shared" si="81"/>
        <v>0</v>
      </c>
      <c r="V129" s="15">
        <f t="shared" si="81"/>
        <v>0</v>
      </c>
      <c r="W129" s="15">
        <f t="shared" si="81"/>
        <v>0</v>
      </c>
      <c r="X129" s="15">
        <f t="shared" si="81"/>
        <v>0</v>
      </c>
      <c r="Y129" s="15">
        <f t="shared" si="81"/>
        <v>0</v>
      </c>
      <c r="Z129" s="15">
        <f t="shared" si="81"/>
        <v>0</v>
      </c>
      <c r="AA129" s="15">
        <f t="shared" si="81"/>
        <v>0</v>
      </c>
      <c r="AB129" s="15">
        <f t="shared" si="81"/>
        <v>0</v>
      </c>
      <c r="AC129" s="15">
        <f t="shared" si="81"/>
        <v>0</v>
      </c>
      <c r="AD129" s="15">
        <f t="shared" si="81"/>
        <v>13547</v>
      </c>
    </row>
    <row r="130" spans="1:30" s="35" customFormat="1" ht="32.450000000000003" customHeight="1">
      <c r="A130" s="40"/>
      <c r="B130" s="70" t="s">
        <v>171</v>
      </c>
      <c r="C130" s="40"/>
      <c r="D130" s="40"/>
      <c r="E130" s="20">
        <f t="shared" ref="E130:AC130" si="82">SUM(E91,E123)</f>
        <v>12012.9</v>
      </c>
      <c r="F130" s="20">
        <f t="shared" si="82"/>
        <v>0</v>
      </c>
      <c r="G130" s="20">
        <f t="shared" si="82"/>
        <v>12012.9</v>
      </c>
      <c r="H130" s="20">
        <f t="shared" si="82"/>
        <v>0</v>
      </c>
      <c r="I130" s="20">
        <f t="shared" si="82"/>
        <v>0</v>
      </c>
      <c r="J130" s="74">
        <f t="shared" si="82"/>
        <v>0</v>
      </c>
      <c r="K130" s="74">
        <f t="shared" si="82"/>
        <v>0</v>
      </c>
      <c r="L130" s="36">
        <f t="shared" si="82"/>
        <v>0</v>
      </c>
      <c r="M130" s="36">
        <f t="shared" si="82"/>
        <v>0</v>
      </c>
      <c r="N130" s="36">
        <f t="shared" si="82"/>
        <v>0</v>
      </c>
      <c r="O130" s="36">
        <f t="shared" si="82"/>
        <v>0</v>
      </c>
      <c r="P130" s="36">
        <f t="shared" si="82"/>
        <v>0</v>
      </c>
      <c r="Q130" s="36">
        <f t="shared" si="82"/>
        <v>0</v>
      </c>
      <c r="R130" s="36">
        <f t="shared" si="82"/>
        <v>0</v>
      </c>
      <c r="S130" s="36">
        <f t="shared" si="82"/>
        <v>0</v>
      </c>
      <c r="T130" s="36">
        <f t="shared" si="82"/>
        <v>0</v>
      </c>
      <c r="U130" s="36">
        <f t="shared" si="82"/>
        <v>0</v>
      </c>
      <c r="V130" s="36">
        <f t="shared" si="82"/>
        <v>0</v>
      </c>
      <c r="W130" s="36">
        <f t="shared" si="82"/>
        <v>0</v>
      </c>
      <c r="X130" s="36">
        <f t="shared" si="82"/>
        <v>0</v>
      </c>
      <c r="Y130" s="36">
        <f t="shared" si="82"/>
        <v>0</v>
      </c>
      <c r="Z130" s="36">
        <f t="shared" si="82"/>
        <v>0</v>
      </c>
      <c r="AA130" s="36">
        <f t="shared" si="82"/>
        <v>0</v>
      </c>
      <c r="AB130" s="36">
        <f t="shared" si="82"/>
        <v>0</v>
      </c>
      <c r="AC130" s="36">
        <f t="shared" si="82"/>
        <v>0</v>
      </c>
      <c r="AD130" s="34">
        <f t="shared" ref="AD130" si="83">SUM(Y130,T130,O130,J130,E130)</f>
        <v>12012.9</v>
      </c>
    </row>
    <row r="131" spans="1:30" s="73" customFormat="1" ht="36" customHeight="1">
      <c r="A131" s="71"/>
      <c r="B131" s="88" t="s">
        <v>172</v>
      </c>
      <c r="C131" s="72"/>
      <c r="D131" s="71"/>
      <c r="E131" s="20">
        <f>E126+E130</f>
        <v>1156123.2</v>
      </c>
      <c r="F131" s="20">
        <f t="shared" ref="F131:AD131" si="84">F126+F130</f>
        <v>597336.29999999993</v>
      </c>
      <c r="G131" s="20">
        <f t="shared" si="84"/>
        <v>371684.5</v>
      </c>
      <c r="H131" s="20">
        <f t="shared" si="84"/>
        <v>19118.199999999997</v>
      </c>
      <c r="I131" s="20">
        <f t="shared" si="84"/>
        <v>167984.2</v>
      </c>
      <c r="J131" s="20">
        <f t="shared" si="84"/>
        <v>1173063.7</v>
      </c>
      <c r="K131" s="20">
        <f t="shared" si="84"/>
        <v>940289</v>
      </c>
      <c r="L131" s="20">
        <f t="shared" si="84"/>
        <v>77053</v>
      </c>
      <c r="M131" s="20">
        <f t="shared" si="84"/>
        <v>11434</v>
      </c>
      <c r="N131" s="20">
        <f t="shared" si="84"/>
        <v>144287.70000000001</v>
      </c>
      <c r="O131" s="20">
        <f t="shared" si="84"/>
        <v>1066983.19</v>
      </c>
      <c r="P131" s="20">
        <f t="shared" si="84"/>
        <v>887720.61</v>
      </c>
      <c r="Q131" s="20">
        <f t="shared" si="84"/>
        <v>15344.43</v>
      </c>
      <c r="R131" s="20">
        <f t="shared" si="84"/>
        <v>6845.15</v>
      </c>
      <c r="S131" s="20">
        <f t="shared" si="84"/>
        <v>157073</v>
      </c>
      <c r="T131" s="20">
        <f t="shared" si="84"/>
        <v>1002761</v>
      </c>
      <c r="U131" s="20">
        <f t="shared" si="84"/>
        <v>835775</v>
      </c>
      <c r="V131" s="20">
        <f t="shared" si="84"/>
        <v>4466</v>
      </c>
      <c r="W131" s="20">
        <f t="shared" si="84"/>
        <v>11391</v>
      </c>
      <c r="X131" s="20">
        <f t="shared" si="84"/>
        <v>151129</v>
      </c>
      <c r="Y131" s="20">
        <f t="shared" si="84"/>
        <v>986417</v>
      </c>
      <c r="Z131" s="20">
        <f t="shared" si="84"/>
        <v>835201</v>
      </c>
      <c r="AA131" s="20">
        <f t="shared" si="84"/>
        <v>0</v>
      </c>
      <c r="AB131" s="20">
        <f t="shared" si="84"/>
        <v>0</v>
      </c>
      <c r="AC131" s="20">
        <f t="shared" si="84"/>
        <v>151216</v>
      </c>
      <c r="AD131" s="20">
        <f t="shared" si="84"/>
        <v>5385348.0899999999</v>
      </c>
    </row>
    <row r="132" spans="1:30">
      <c r="C132" s="14"/>
      <c r="E132" s="56"/>
      <c r="F132" s="57"/>
      <c r="G132" s="58"/>
      <c r="H132" s="58"/>
      <c r="I132" s="57"/>
      <c r="J132" s="28"/>
      <c r="K132" s="27"/>
      <c r="L132" s="27"/>
      <c r="M132" s="27"/>
      <c r="N132" s="27"/>
      <c r="O132" s="28"/>
      <c r="P132" s="27"/>
      <c r="Q132" s="27"/>
      <c r="R132" s="27"/>
      <c r="S132" s="27"/>
      <c r="T132" s="28"/>
      <c r="U132" s="27"/>
      <c r="V132" s="27"/>
      <c r="W132" s="27"/>
      <c r="X132" s="27"/>
      <c r="Y132" s="28"/>
      <c r="Z132" s="27"/>
      <c r="AA132" s="27"/>
      <c r="AB132" s="27"/>
      <c r="AC132" s="27"/>
      <c r="AD132" s="28"/>
    </row>
    <row r="133" spans="1:30">
      <c r="E133" s="56"/>
      <c r="F133" s="57"/>
      <c r="G133" s="58"/>
      <c r="H133" s="58"/>
      <c r="I133" s="57"/>
      <c r="J133" s="28"/>
      <c r="K133" s="27"/>
      <c r="L133" s="27"/>
      <c r="M133" s="27"/>
      <c r="N133" s="27"/>
      <c r="O133" s="28"/>
      <c r="P133" s="27"/>
      <c r="Q133" s="27"/>
      <c r="R133" s="27"/>
      <c r="S133" s="27"/>
      <c r="T133" s="28"/>
      <c r="U133" s="27"/>
      <c r="V133" s="27"/>
      <c r="W133" s="27"/>
      <c r="X133" s="27"/>
      <c r="Y133" s="28"/>
      <c r="Z133" s="27"/>
      <c r="AA133" s="27"/>
      <c r="AB133" s="27"/>
      <c r="AC133" s="27"/>
      <c r="AD133" s="28"/>
    </row>
    <row r="134" spans="1:30">
      <c r="E134" s="56"/>
      <c r="F134" s="57"/>
      <c r="G134" s="58"/>
      <c r="H134" s="58"/>
      <c r="I134" s="57"/>
      <c r="J134" s="28"/>
      <c r="K134" s="27"/>
      <c r="L134" s="27"/>
      <c r="M134" s="27"/>
      <c r="N134" s="27"/>
      <c r="O134" s="28"/>
      <c r="P134" s="27"/>
      <c r="Q134" s="27"/>
      <c r="R134" s="27"/>
      <c r="S134" s="27"/>
      <c r="T134" s="28"/>
      <c r="U134" s="27"/>
      <c r="V134" s="27"/>
      <c r="W134" s="27"/>
      <c r="X134" s="27"/>
      <c r="Y134" s="28"/>
      <c r="Z134" s="27"/>
      <c r="AA134" s="27"/>
      <c r="AB134" s="27"/>
      <c r="AC134" s="27"/>
      <c r="AD134" s="28"/>
    </row>
    <row r="135" spans="1:30">
      <c r="E135" s="56"/>
      <c r="F135" s="57"/>
      <c r="G135" s="58"/>
      <c r="H135" s="58"/>
      <c r="I135" s="57"/>
      <c r="J135" s="28"/>
      <c r="K135" s="27"/>
      <c r="L135" s="27"/>
      <c r="M135" s="27"/>
      <c r="N135" s="27"/>
      <c r="O135" s="28"/>
      <c r="P135" s="27"/>
      <c r="Q135" s="27"/>
      <c r="R135" s="27"/>
      <c r="S135" s="27"/>
      <c r="T135" s="28"/>
      <c r="U135" s="27"/>
      <c r="V135" s="27"/>
      <c r="W135" s="27"/>
      <c r="X135" s="27"/>
      <c r="Y135" s="28"/>
      <c r="Z135" s="27"/>
      <c r="AA135" s="27"/>
      <c r="AB135" s="27"/>
      <c r="AC135" s="27"/>
      <c r="AD135" s="28"/>
    </row>
    <row r="136" spans="1:30">
      <c r="E136" s="56"/>
      <c r="F136" s="57"/>
      <c r="G136" s="58"/>
      <c r="H136" s="58"/>
      <c r="I136" s="57"/>
      <c r="J136" s="28"/>
      <c r="K136" s="27"/>
      <c r="L136" s="27"/>
      <c r="M136" s="27"/>
      <c r="N136" s="27"/>
      <c r="O136" s="28"/>
      <c r="P136" s="27"/>
      <c r="Q136" s="27"/>
      <c r="R136" s="27"/>
      <c r="S136" s="27"/>
      <c r="T136" s="28"/>
      <c r="U136" s="27"/>
      <c r="V136" s="27"/>
      <c r="W136" s="27" t="s">
        <v>118</v>
      </c>
      <c r="X136" s="75">
        <f>SUM(F126,K126,P126,U126,Z126)</f>
        <v>4096321.9099999997</v>
      </c>
      <c r="Y136" s="28"/>
      <c r="Z136" s="27"/>
      <c r="AA136" s="27"/>
      <c r="AB136" s="27"/>
      <c r="AC136" s="27"/>
      <c r="AD136" s="28"/>
    </row>
    <row r="137" spans="1:30">
      <c r="E137" s="56"/>
      <c r="F137" s="57"/>
      <c r="G137" s="58"/>
      <c r="H137" s="58"/>
      <c r="I137" s="57"/>
      <c r="J137" s="28">
        <f>J126-J140-J141</f>
        <v>1156831.7</v>
      </c>
      <c r="K137" s="28">
        <f>K126-K140-K141</f>
        <v>924057</v>
      </c>
      <c r="L137" s="28">
        <f t="shared" ref="L137:M137" si="85">L126-L140-L141</f>
        <v>77053</v>
      </c>
      <c r="M137" s="28">
        <f t="shared" si="85"/>
        <v>11434</v>
      </c>
      <c r="N137" s="27"/>
      <c r="O137" s="28"/>
      <c r="P137" s="27"/>
      <c r="Q137" s="27"/>
      <c r="R137" s="27"/>
      <c r="S137" s="27"/>
      <c r="T137" s="28"/>
      <c r="U137" s="27"/>
      <c r="V137" s="27"/>
      <c r="W137" s="27" t="s">
        <v>119</v>
      </c>
      <c r="X137" s="27">
        <f>SUM(G126,L126,Q126,V126,AA126)</f>
        <v>456535.02999999997</v>
      </c>
      <c r="Y137" s="28"/>
      <c r="Z137" s="27"/>
      <c r="AA137" s="27"/>
      <c r="AB137" s="27"/>
      <c r="AC137" s="27"/>
      <c r="AD137" s="28"/>
    </row>
    <row r="138" spans="1:30">
      <c r="E138" s="56"/>
      <c r="F138" s="57"/>
      <c r="G138" s="58"/>
      <c r="H138" s="58"/>
      <c r="I138" s="57"/>
      <c r="J138" s="28"/>
      <c r="K138" s="27"/>
      <c r="L138" s="27"/>
      <c r="M138" s="27"/>
      <c r="N138" s="27"/>
      <c r="O138" s="28"/>
      <c r="P138" s="27"/>
      <c r="Q138" s="27"/>
      <c r="R138" s="27"/>
      <c r="S138" s="27"/>
      <c r="T138" s="28"/>
      <c r="U138" s="27"/>
      <c r="V138" s="27"/>
      <c r="W138" s="27" t="s">
        <v>120</v>
      </c>
      <c r="X138" s="27">
        <f>SUM(H126,M126,R126,W126,AB126)</f>
        <v>48788.35</v>
      </c>
      <c r="Y138" s="28"/>
      <c r="Z138" s="27"/>
      <c r="AA138" s="27"/>
      <c r="AB138" s="27"/>
      <c r="AC138" s="27"/>
      <c r="AD138" s="28"/>
    </row>
    <row r="139" spans="1:30">
      <c r="E139" s="56"/>
      <c r="F139" s="57"/>
      <c r="G139" s="58"/>
      <c r="H139" s="58"/>
      <c r="I139" s="57"/>
      <c r="J139" s="28"/>
      <c r="K139" s="27"/>
      <c r="L139" s="27"/>
      <c r="M139" s="27"/>
      <c r="N139" s="27"/>
      <c r="O139" s="28"/>
      <c r="P139" s="27"/>
      <c r="Q139" s="27"/>
      <c r="R139" s="27"/>
      <c r="S139" s="27"/>
      <c r="T139" s="28"/>
      <c r="U139" s="27"/>
      <c r="V139" s="27"/>
      <c r="W139" s="27" t="s">
        <v>121</v>
      </c>
      <c r="X139" s="27">
        <f>SUM(I126,N126,S126,X126,AC126)</f>
        <v>771689.9</v>
      </c>
      <c r="Y139" s="28"/>
      <c r="Z139" s="27"/>
      <c r="AA139" s="27"/>
      <c r="AB139" s="27"/>
      <c r="AC139" s="27"/>
      <c r="AD139" s="28"/>
    </row>
    <row r="140" spans="1:30">
      <c r="E140" s="56"/>
      <c r="F140" s="57"/>
      <c r="G140" s="58"/>
      <c r="H140" s="58"/>
      <c r="I140" s="57" t="s">
        <v>250</v>
      </c>
      <c r="J140" s="28">
        <f>J50+J49</f>
        <v>2685</v>
      </c>
      <c r="K140" s="28">
        <f>K50+K49</f>
        <v>2685</v>
      </c>
      <c r="L140" s="28">
        <f t="shared" ref="L140:N140" si="86">L50+L49</f>
        <v>0</v>
      </c>
      <c r="M140" s="28">
        <f t="shared" si="86"/>
        <v>0</v>
      </c>
      <c r="N140" s="28">
        <f t="shared" si="86"/>
        <v>0</v>
      </c>
      <c r="O140" s="28"/>
      <c r="P140" s="27"/>
      <c r="Q140" s="27"/>
      <c r="R140" s="27"/>
      <c r="S140" s="27"/>
      <c r="T140" s="28"/>
      <c r="U140" s="27"/>
      <c r="V140" s="49" t="s">
        <v>118</v>
      </c>
      <c r="W140" s="27" t="s">
        <v>190</v>
      </c>
      <c r="X140" s="75">
        <f>X136-X141-X144</f>
        <v>4077040.5999999996</v>
      </c>
      <c r="Y140" s="28"/>
      <c r="Z140" s="27"/>
      <c r="AA140" s="27"/>
      <c r="AB140" s="27"/>
      <c r="AC140" s="27"/>
      <c r="AD140" s="28"/>
    </row>
    <row r="141" spans="1:30">
      <c r="E141" s="56"/>
      <c r="F141" s="57"/>
      <c r="G141" s="58"/>
      <c r="H141" s="58"/>
      <c r="I141" s="57" t="s">
        <v>251</v>
      </c>
      <c r="J141" s="28">
        <f>J38</f>
        <v>13547</v>
      </c>
      <c r="K141" s="28">
        <f t="shared" ref="K141:M141" si="87">K38</f>
        <v>13547</v>
      </c>
      <c r="L141" s="28">
        <f t="shared" si="87"/>
        <v>0</v>
      </c>
      <c r="M141" s="28">
        <f t="shared" si="87"/>
        <v>0</v>
      </c>
      <c r="N141" s="27"/>
      <c r="O141" s="28"/>
      <c r="P141" s="27"/>
      <c r="Q141" s="27"/>
      <c r="R141" s="27"/>
      <c r="S141" s="27"/>
      <c r="T141" s="28"/>
      <c r="U141" s="27"/>
      <c r="V141" s="49" t="s">
        <v>118</v>
      </c>
      <c r="W141" s="27" t="s">
        <v>192</v>
      </c>
      <c r="X141" s="27">
        <f>F39+P39+U39+Z39+F49+K49+P49+U49+Z49+F50+K50+P50+U50+Z50</f>
        <v>5734.3099999999995</v>
      </c>
      <c r="Y141" s="28"/>
      <c r="Z141" s="27"/>
      <c r="AA141" s="27"/>
      <c r="AB141" s="27"/>
      <c r="AC141" s="27"/>
      <c r="AD141" s="28"/>
    </row>
    <row r="142" spans="1:30">
      <c r="E142" s="56"/>
      <c r="F142" s="57"/>
      <c r="G142" s="58"/>
      <c r="H142" s="58"/>
      <c r="I142" s="57"/>
      <c r="J142" s="28"/>
      <c r="K142" s="27"/>
      <c r="L142" s="27"/>
      <c r="M142" s="27"/>
      <c r="N142" s="27"/>
      <c r="O142" s="28"/>
      <c r="P142" s="27"/>
      <c r="Q142" s="27"/>
      <c r="R142" s="27"/>
      <c r="S142" s="27"/>
      <c r="T142" s="28"/>
      <c r="U142" s="27"/>
      <c r="V142" s="49" t="s">
        <v>193</v>
      </c>
      <c r="W142" s="27" t="s">
        <v>194</v>
      </c>
      <c r="X142" s="27">
        <f>X137-G50-L50-Q50</f>
        <v>431623.14999999997</v>
      </c>
      <c r="Y142" s="28"/>
      <c r="Z142" s="27"/>
      <c r="AA142" s="27"/>
      <c r="AB142" s="27"/>
      <c r="AC142" s="27"/>
      <c r="AD142" s="28"/>
    </row>
    <row r="143" spans="1:30">
      <c r="E143" s="56"/>
      <c r="F143" s="57"/>
      <c r="G143" s="58"/>
      <c r="H143" s="58"/>
      <c r="I143" s="57"/>
      <c r="J143" s="28">
        <f>K126-P126+2631.02</f>
        <v>55199.410000000011</v>
      </c>
      <c r="K143" s="27"/>
      <c r="L143" s="27"/>
      <c r="M143" s="27"/>
      <c r="N143" s="27"/>
      <c r="O143" s="28"/>
      <c r="P143" s="27"/>
      <c r="Q143" s="27"/>
      <c r="R143" s="27"/>
      <c r="S143" s="27"/>
      <c r="T143" s="28"/>
      <c r="U143" s="27"/>
      <c r="V143" s="49" t="s">
        <v>193</v>
      </c>
      <c r="W143" s="27" t="s">
        <v>192</v>
      </c>
      <c r="X143" s="27">
        <f>G50+L50</f>
        <v>13253.3</v>
      </c>
      <c r="Y143" s="28"/>
      <c r="Z143" s="27"/>
      <c r="AA143" s="27"/>
      <c r="AB143" s="27"/>
      <c r="AC143" s="27"/>
      <c r="AD143" s="28"/>
    </row>
    <row r="144" spans="1:30">
      <c r="E144" s="56"/>
      <c r="F144" s="57"/>
      <c r="G144" s="58"/>
      <c r="H144" s="58"/>
      <c r="I144" s="57"/>
      <c r="J144" s="28"/>
      <c r="K144" s="27"/>
      <c r="L144" s="27"/>
      <c r="M144" s="27"/>
      <c r="N144" s="27"/>
      <c r="O144" s="28"/>
      <c r="P144" s="27"/>
      <c r="Q144" s="27"/>
      <c r="R144" s="27"/>
      <c r="S144" s="27"/>
      <c r="T144" s="28"/>
      <c r="U144" s="27"/>
      <c r="V144" s="49" t="s">
        <v>235</v>
      </c>
      <c r="W144" s="27" t="s">
        <v>234</v>
      </c>
      <c r="X144" s="27">
        <f>K38</f>
        <v>13547</v>
      </c>
      <c r="Y144" s="28"/>
      <c r="Z144" s="27"/>
      <c r="AA144" s="27"/>
      <c r="AB144" s="27"/>
      <c r="AC144" s="27"/>
      <c r="AD144" s="28"/>
    </row>
    <row r="145" spans="5:30">
      <c r="E145" s="56"/>
      <c r="F145" s="57"/>
      <c r="G145" s="58"/>
      <c r="H145" s="58"/>
      <c r="I145" s="57"/>
      <c r="J145" s="28"/>
      <c r="K145" s="27"/>
      <c r="L145" s="27"/>
      <c r="M145" s="27"/>
      <c r="N145" s="27"/>
      <c r="O145" s="28"/>
      <c r="P145" s="27"/>
      <c r="Q145" s="27"/>
      <c r="R145" s="27"/>
      <c r="S145" s="27"/>
      <c r="T145" s="28"/>
      <c r="U145" s="27"/>
      <c r="V145" s="27"/>
      <c r="W145" s="27"/>
      <c r="X145" s="27"/>
      <c r="Y145" s="28"/>
      <c r="Z145" s="27"/>
      <c r="AA145" s="27"/>
      <c r="AB145" s="27"/>
      <c r="AC145" s="27"/>
      <c r="AD145" s="28"/>
    </row>
    <row r="146" spans="5:30">
      <c r="E146" s="56"/>
      <c r="F146" s="57"/>
      <c r="G146" s="58"/>
      <c r="H146" s="58"/>
      <c r="I146" s="57"/>
      <c r="J146" s="28"/>
      <c r="K146" s="27"/>
      <c r="L146" s="27"/>
      <c r="M146" s="27"/>
      <c r="N146" s="27"/>
      <c r="O146" s="28"/>
      <c r="P146" s="27"/>
      <c r="Q146" s="27"/>
      <c r="R146" s="27"/>
      <c r="S146" s="27"/>
      <c r="T146" s="28"/>
      <c r="U146" s="27"/>
      <c r="V146" s="27"/>
      <c r="W146" s="27"/>
      <c r="X146" s="27"/>
      <c r="Y146" s="28"/>
      <c r="Z146" s="27"/>
      <c r="AA146" s="27"/>
      <c r="AB146" s="27"/>
      <c r="AC146" s="27"/>
      <c r="AD146" s="28"/>
    </row>
  </sheetData>
  <mergeCells count="46">
    <mergeCell ref="A119:A121"/>
    <mergeCell ref="Y6:AD6"/>
    <mergeCell ref="D74:D79"/>
    <mergeCell ref="D99:D117"/>
    <mergeCell ref="C119:C121"/>
    <mergeCell ref="D119:D121"/>
    <mergeCell ref="C99:C117"/>
    <mergeCell ref="C94:C97"/>
    <mergeCell ref="D95:D97"/>
    <mergeCell ref="B26:C26"/>
    <mergeCell ref="B32:C32"/>
    <mergeCell ref="C74:C79"/>
    <mergeCell ref="B68:C68"/>
    <mergeCell ref="A99:A117"/>
    <mergeCell ref="AD7:AD8"/>
    <mergeCell ref="Y7:AC7"/>
    <mergeCell ref="C87:C93"/>
    <mergeCell ref="A41:A45"/>
    <mergeCell ref="D12:D15"/>
    <mergeCell ref="A87:A93"/>
    <mergeCell ref="B90:B91"/>
    <mergeCell ref="A35:A39"/>
    <mergeCell ref="D35:D39"/>
    <mergeCell ref="T7:X7"/>
    <mergeCell ref="B10:C10"/>
    <mergeCell ref="A6:A8"/>
    <mergeCell ref="C6:C8"/>
    <mergeCell ref="B6:B8"/>
    <mergeCell ref="O7:S7"/>
    <mergeCell ref="O6:X6"/>
    <mergeCell ref="A94:A97"/>
    <mergeCell ref="F1:M1"/>
    <mergeCell ref="D6:D8"/>
    <mergeCell ref="J7:N7"/>
    <mergeCell ref="F2:L2"/>
    <mergeCell ref="E7:I7"/>
    <mergeCell ref="E6:N6"/>
    <mergeCell ref="A74:A79"/>
    <mergeCell ref="B86:C86"/>
    <mergeCell ref="B56:C56"/>
    <mergeCell ref="B3:D3"/>
    <mergeCell ref="B11:C11"/>
    <mergeCell ref="B13:B14"/>
    <mergeCell ref="C35:C38"/>
    <mergeCell ref="C12:C16"/>
    <mergeCell ref="D42:D44"/>
  </mergeCells>
  <phoneticPr fontId="3" type="noConversion"/>
  <pageMargins left="0.43307086614173229" right="0.23622047244094491" top="0.74803149606299213" bottom="0.74803149606299213" header="0.31496062992125984" footer="0.31496062992125984"/>
  <pageSetup paperSize="9" scale="41" firstPageNumber="21" fitToWidth="0" fitToHeight="0" orientation="landscape" useFirstPageNumber="1" r:id="rId1"/>
  <headerFooter>
    <oddHeader>&amp;C&amp;P</oddHeader>
  </headerFooter>
  <rowBreaks count="5" manualBreakCount="5">
    <brk id="21" max="29" man="1"/>
    <brk id="35" max="29" man="1"/>
    <brk id="49" max="29" man="1"/>
    <brk id="97" max="29" man="1"/>
    <brk id="122" max="29" man="1"/>
  </rowBreaks>
  <colBreaks count="2" manualBreakCount="2">
    <brk id="14" max="124" man="1"/>
    <brk id="24" max="118"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gilimanova.en</cp:lastModifiedBy>
  <cp:lastPrinted>2020-11-24T11:07:53Z</cp:lastPrinted>
  <dcterms:created xsi:type="dcterms:W3CDTF">2013-07-24T10:56:02Z</dcterms:created>
  <dcterms:modified xsi:type="dcterms:W3CDTF">2021-01-28T10:47:03Z</dcterms:modified>
</cp:coreProperties>
</file>