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7400" windowHeight="9210"/>
  </bookViews>
  <sheets>
    <sheet name="1 изменение" sheetId="13" r:id="rId1"/>
  </sheets>
  <definedNames>
    <definedName name="_xlnm.Print_Area" localSheetId="0">'1 изменение'!$A$1:$U$97</definedName>
  </definedNames>
  <calcPr calcId="124519"/>
</workbook>
</file>

<file path=xl/calcChain.xml><?xml version="1.0" encoding="utf-8"?>
<calcChain xmlns="http://schemas.openxmlformats.org/spreadsheetml/2006/main">
  <c r="N64" i="13"/>
  <c r="L88"/>
  <c r="T62"/>
  <c r="Q62"/>
  <c r="N60"/>
  <c r="N62"/>
  <c r="N44"/>
  <c r="N43"/>
  <c r="N41"/>
  <c r="K22" l="1"/>
  <c r="Q60" l="1"/>
  <c r="K78" l="1"/>
  <c r="U78" s="1"/>
  <c r="U80" s="1"/>
  <c r="K72"/>
  <c r="K59"/>
  <c r="K58"/>
  <c r="K53"/>
  <c r="K55" s="1"/>
  <c r="K54" s="1"/>
  <c r="K47"/>
  <c r="K34"/>
  <c r="U34" s="1"/>
  <c r="K30"/>
  <c r="K11"/>
  <c r="K16"/>
  <c r="K64"/>
  <c r="K83"/>
  <c r="K82"/>
  <c r="K73"/>
  <c r="U73" s="1"/>
  <c r="K66"/>
  <c r="K65" s="1"/>
  <c r="K45"/>
  <c r="Q84"/>
  <c r="N84"/>
  <c r="H84"/>
  <c r="U83"/>
  <c r="T84"/>
  <c r="T80"/>
  <c r="Q80"/>
  <c r="N80"/>
  <c r="K80"/>
  <c r="H80"/>
  <c r="T79"/>
  <c r="Q79"/>
  <c r="N79"/>
  <c r="H79"/>
  <c r="T76"/>
  <c r="Q76"/>
  <c r="N76"/>
  <c r="N75" s="1"/>
  <c r="T75"/>
  <c r="Q75"/>
  <c r="H74"/>
  <c r="H72"/>
  <c r="T70"/>
  <c r="T69" s="1"/>
  <c r="Q70"/>
  <c r="Q69" s="1"/>
  <c r="N70"/>
  <c r="N69" s="1"/>
  <c r="K68"/>
  <c r="K70" s="1"/>
  <c r="K69" s="1"/>
  <c r="H68"/>
  <c r="H70" s="1"/>
  <c r="T66"/>
  <c r="T65" s="1"/>
  <c r="Q66"/>
  <c r="N66"/>
  <c r="Q65"/>
  <c r="H64"/>
  <c r="H66" s="1"/>
  <c r="T60"/>
  <c r="H59"/>
  <c r="H57"/>
  <c r="H61" s="1"/>
  <c r="T55"/>
  <c r="T54" s="1"/>
  <c r="Q55"/>
  <c r="Q54" s="1"/>
  <c r="N55"/>
  <c r="N54" s="1"/>
  <c r="H53"/>
  <c r="H55" s="1"/>
  <c r="T51"/>
  <c r="Q51"/>
  <c r="N51"/>
  <c r="T50"/>
  <c r="Q50"/>
  <c r="N50"/>
  <c r="U48"/>
  <c r="H47"/>
  <c r="H50" s="1"/>
  <c r="K46"/>
  <c r="H46"/>
  <c r="H45"/>
  <c r="U45" s="1"/>
  <c r="K44"/>
  <c r="U44" s="1"/>
  <c r="K43"/>
  <c r="U43" s="1"/>
  <c r="K42"/>
  <c r="H42"/>
  <c r="K41"/>
  <c r="U41" s="1"/>
  <c r="U40"/>
  <c r="U39"/>
  <c r="K38"/>
  <c r="U38" s="1"/>
  <c r="K37"/>
  <c r="U37" s="1"/>
  <c r="H36"/>
  <c r="U35"/>
  <c r="Q32"/>
  <c r="Q31" s="1"/>
  <c r="N32"/>
  <c r="N31" s="1"/>
  <c r="T32"/>
  <c r="T31" s="1"/>
  <c r="K32"/>
  <c r="K31" s="1"/>
  <c r="H30"/>
  <c r="H32" s="1"/>
  <c r="T28"/>
  <c r="H28"/>
  <c r="T27"/>
  <c r="Q27"/>
  <c r="N27"/>
  <c r="T26"/>
  <c r="R88" s="1"/>
  <c r="Q26"/>
  <c r="O88" s="1"/>
  <c r="N26"/>
  <c r="U24"/>
  <c r="H24"/>
  <c r="Q28"/>
  <c r="N28"/>
  <c r="K23"/>
  <c r="U22"/>
  <c r="U21"/>
  <c r="H20"/>
  <c r="U20" s="1"/>
  <c r="U19"/>
  <c r="H19"/>
  <c r="H18"/>
  <c r="U18" s="1"/>
  <c r="K17"/>
  <c r="H17"/>
  <c r="H16"/>
  <c r="H15"/>
  <c r="U15" s="1"/>
  <c r="H14"/>
  <c r="U14" s="1"/>
  <c r="H13"/>
  <c r="U13" s="1"/>
  <c r="H12"/>
  <c r="U12" s="1"/>
  <c r="K26"/>
  <c r="H11"/>
  <c r="U47" l="1"/>
  <c r="U17"/>
  <c r="R86"/>
  <c r="K50"/>
  <c r="K27"/>
  <c r="H76"/>
  <c r="H26"/>
  <c r="U26" s="1"/>
  <c r="U11"/>
  <c r="T49"/>
  <c r="U59"/>
  <c r="N49"/>
  <c r="L87"/>
  <c r="T25"/>
  <c r="H51"/>
  <c r="H49" s="1"/>
  <c r="U46"/>
  <c r="U82"/>
  <c r="O87"/>
  <c r="K76"/>
  <c r="N25"/>
  <c r="U50"/>
  <c r="U23"/>
  <c r="H27"/>
  <c r="F87" s="1"/>
  <c r="U36"/>
  <c r="U42"/>
  <c r="K84"/>
  <c r="U84" s="1"/>
  <c r="L86"/>
  <c r="K79"/>
  <c r="U79" s="1"/>
  <c r="U72"/>
  <c r="K62"/>
  <c r="K60" s="1"/>
  <c r="U53"/>
  <c r="U64"/>
  <c r="U58"/>
  <c r="U16"/>
  <c r="U32"/>
  <c r="H31"/>
  <c r="U31" s="1"/>
  <c r="O86"/>
  <c r="Q25"/>
  <c r="U70"/>
  <c r="H69"/>
  <c r="U69" s="1"/>
  <c r="I88"/>
  <c r="K25"/>
  <c r="H54"/>
  <c r="U54" s="1"/>
  <c r="U55"/>
  <c r="U61"/>
  <c r="U66"/>
  <c r="U65" s="1"/>
  <c r="H65"/>
  <c r="F88"/>
  <c r="K28"/>
  <c r="U28" s="1"/>
  <c r="U30"/>
  <c r="H62"/>
  <c r="K75"/>
  <c r="K51"/>
  <c r="U57"/>
  <c r="U68"/>
  <c r="H75"/>
  <c r="Q49"/>
  <c r="U74"/>
  <c r="R87"/>
  <c r="U27" l="1"/>
  <c r="U76"/>
  <c r="H25"/>
  <c r="U25" s="1"/>
  <c r="I87"/>
  <c r="U87" s="1"/>
  <c r="U62"/>
  <c r="R85"/>
  <c r="O85"/>
  <c r="L85"/>
  <c r="U88"/>
  <c r="I86"/>
  <c r="I85" s="1"/>
  <c r="U51"/>
  <c r="U75"/>
  <c r="K49"/>
  <c r="U49" s="1"/>
  <c r="F86"/>
  <c r="H60"/>
  <c r="U60" s="1"/>
  <c r="U86" l="1"/>
  <c r="F85"/>
  <c r="U85" s="1"/>
</calcChain>
</file>

<file path=xl/sharedStrings.xml><?xml version="1.0" encoding="utf-8"?>
<sst xmlns="http://schemas.openxmlformats.org/spreadsheetml/2006/main" count="566" uniqueCount="295">
  <si>
    <t>ВСЕГО по задаче 6, из них по главным распорядителям бюджетных средств:</t>
  </si>
  <si>
    <t>по мере необходимости</t>
  </si>
  <si>
    <t>ВСЕГО по задаче 7, из них по главным распорядителям бюджетных средств:</t>
  </si>
  <si>
    <t>в течение года</t>
  </si>
  <si>
    <t>Департамент социального обеспечения</t>
  </si>
  <si>
    <t>ВСЕГО по задаче 8, из них по главным распорядителям бюджетных средств:</t>
  </si>
  <si>
    <t>Департамент информационных технологий и связи (МАУ "МФЦ")</t>
  </si>
  <si>
    <t>5,0 тыс. руб.</t>
  </si>
  <si>
    <t>2,0 тыс. руб.</t>
  </si>
  <si>
    <t>0,5 тыс. руб.</t>
  </si>
  <si>
    <t>30,0 тыс. руб.</t>
  </si>
  <si>
    <t xml:space="preserve">Департамент информационных технологий и связи** </t>
  </si>
  <si>
    <t>Департамент образования*</t>
  </si>
  <si>
    <t xml:space="preserve">*- в том числе внебюджетные средства </t>
  </si>
  <si>
    <t>** - в том числе средства областного бюджета</t>
  </si>
  <si>
    <t>№ п/п</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</si>
  <si>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</si>
  <si>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</si>
  <si>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</si>
  <si>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1.2.</t>
  </si>
  <si>
    <t>1.3.</t>
  </si>
  <si>
    <t>1.4.</t>
  </si>
  <si>
    <t>-</t>
  </si>
  <si>
    <t>2.1.</t>
  </si>
  <si>
    <t>3.1.</t>
  </si>
  <si>
    <t>4.1.</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</si>
  <si>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</si>
  <si>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Денежные выплаты на оплату социальных услуг, предоставляемых на условиях оплаты отдельным категориям граждан </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</si>
  <si>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</si>
  <si>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5.1.</t>
  </si>
  <si>
    <t>7.1.</t>
  </si>
  <si>
    <t>10.</t>
  </si>
  <si>
    <t>Источник финансового обеспечения</t>
  </si>
  <si>
    <t>Сроки исполнения</t>
  </si>
  <si>
    <t>количество</t>
  </si>
  <si>
    <t>Департамент образования</t>
  </si>
  <si>
    <t>бюджет городского округа</t>
  </si>
  <si>
    <t xml:space="preserve"> ежемесячно на учащихся: январь-май, сентябрь-декабрь  </t>
  </si>
  <si>
    <t>бюджет городского округа, внебюджетные средства</t>
  </si>
  <si>
    <t xml:space="preserve"> ежемесячно: январь-май, сентябрь-декабрь  </t>
  </si>
  <si>
    <t>Департамент информационных технологий и связи(МАУ "МФЦ")</t>
  </si>
  <si>
    <t>ежемесячно</t>
  </si>
  <si>
    <t>ежемесячно: июнь-декабрь</t>
  </si>
  <si>
    <t>ВСЕГО по задаче 1, из них по главным распорядителям бюджетных средств:</t>
  </si>
  <si>
    <t xml:space="preserve">Департамент информационных технологий и связи </t>
  </si>
  <si>
    <t>ВСЕГО по задаче 2, из них по главным распорядителям бюджетных средств:</t>
  </si>
  <si>
    <t xml:space="preserve">Департамент социального обеспечения </t>
  </si>
  <si>
    <t>ежемесячно (с 4 до 12 месяцев жизни получателя) (8 мес.)</t>
  </si>
  <si>
    <t>ВСЕГО по задаче 3, из них по главным распорядителям бюджетных средств:</t>
  </si>
  <si>
    <t>единовременно</t>
  </si>
  <si>
    <t>750,0 руб. в месяц</t>
  </si>
  <si>
    <t>14 тыс. руб. в месяц на 1 чел.</t>
  </si>
  <si>
    <t xml:space="preserve">ежемесячно </t>
  </si>
  <si>
    <t>1000,0 руб. в месяц</t>
  </si>
  <si>
    <t>бюджет городского округа; бюджет Самарской области</t>
  </si>
  <si>
    <t>ВСЕГО по задаче 4, из них по главным распорядителям бюджетных средств:</t>
  </si>
  <si>
    <t>1,5 тыс.руб</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</si>
  <si>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</si>
  <si>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ТЖС - 1,5 т.руб. - средний размер выплаты 1 получателю,  ЧО - 9 т.руб. - средний размер выплаты 1 получателю</t>
  </si>
  <si>
    <t xml:space="preserve">237 получателей, в т.ч.: ТЖС - 191 получателей, ЧО - 46 получателей </t>
  </si>
  <si>
    <t>3 чел.</t>
  </si>
  <si>
    <t>субвенции областного бюджета</t>
  </si>
  <si>
    <t xml:space="preserve"> Потребность в финансовом обеспечении муниципальной программы</t>
  </si>
  <si>
    <t>2020 год</t>
  </si>
  <si>
    <t>2021год</t>
  </si>
  <si>
    <t>2022 год</t>
  </si>
  <si>
    <t xml:space="preserve">7 чел. </t>
  </si>
  <si>
    <t>1 чел.</t>
  </si>
  <si>
    <t xml:space="preserve">215 чел. </t>
  </si>
  <si>
    <t>11000 на 1 чел.                     (без учета областного софинансирования)</t>
  </si>
  <si>
    <t>17250руб. средний платеж по договору ренты в месяц (включая услуги по уходу)</t>
  </si>
  <si>
    <t>3 квартал</t>
  </si>
  <si>
    <t xml:space="preserve">10000 руб. </t>
  </si>
  <si>
    <t>100% ч/з кред. орг.</t>
  </si>
  <si>
    <t>ежемесячно: январь - май, сентябрь - декабрь</t>
  </si>
  <si>
    <t>86 чел.</t>
  </si>
  <si>
    <t>1000,0 руб.
 в месяц</t>
  </si>
  <si>
    <t xml:space="preserve">Предоставление ежемесячной денежной выплаты на проезд для отдельных категорий граждан из числа инвалидов </t>
  </si>
  <si>
    <t>Департамент социального обеспечения**</t>
  </si>
  <si>
    <t>1.5.</t>
  </si>
  <si>
    <t>9.</t>
  </si>
  <si>
    <t>10.1.</t>
  </si>
  <si>
    <t>2023 год</t>
  </si>
  <si>
    <t>2024 год</t>
  </si>
  <si>
    <t>Наименование целей, задач и  мероприятий муниципальной программы</t>
  </si>
  <si>
    <t>Ответтвенный исполнитель</t>
  </si>
  <si>
    <t>8.</t>
  </si>
  <si>
    <t>9.1.</t>
  </si>
  <si>
    <t>10.2.</t>
  </si>
  <si>
    <t>Департамент информационных технологий и связи(МАУ "МФЦ"), Управление муниципально службы и кадровой политики (УМСиКП)</t>
  </si>
  <si>
    <t>Департамент информационных технологий и связи(МАУ "МФЦ"), Управление физической культуры и спорта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</si>
  <si>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</si>
  <si>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</si>
  <si>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</si>
  <si>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</si>
  <si>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</si>
  <si>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</si>
  <si>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</si>
  <si>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</si>
  <si>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Департамент информационных технологий и связи(МАУ "МФЦ"), Департамент социального обеспечения</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</si>
  <si>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</si>
  <si>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</si>
  <si>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</si>
  <si>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</si>
  <si>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</si>
  <si>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 Предоставление ежемесячного пособия на содержание ребенка, переданного на воспитание в приемную семью, на патронатное воспитание </t>
  </si>
  <si>
    <t xml:space="preserve"> год комиссия по хадаче 13</t>
  </si>
  <si>
    <t xml:space="preserve">48тыс. В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</si>
  <si>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</si>
  <si>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Задача: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</si>
  <si>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</si>
  <si>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1000 руб.в мес </t>
  </si>
  <si>
    <t>8 чел.</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</si>
  <si>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</si>
  <si>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</si>
  <si>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</si>
  <si>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</si>
  <si>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Дети до 3- лет 36,58 руб., от 3-х до 7 лет - 44,21 руб.</t>
  </si>
  <si>
    <t>1600 руб. (в среднем в месяц)</t>
  </si>
  <si>
    <t>157 выплат</t>
  </si>
  <si>
    <t>106 выплат</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</si>
  <si>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</si>
  <si>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</si>
  <si>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</si>
  <si>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30000,0 руб в мес.</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</si>
  <si>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</si>
  <si>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</si>
  <si>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55000 руб.  на 1 чел.                   </t>
  </si>
  <si>
    <t>30000 руб. -  оплата услуг, связанных  с заключением договоров ренты  / 28000 руб. - оплата ритуальных услуг на 1 чел.</t>
  </si>
  <si>
    <t xml:space="preserve">41 чел </t>
  </si>
  <si>
    <t>бюжет Самарской области</t>
  </si>
  <si>
    <t>1 выплата</t>
  </si>
  <si>
    <t>238,0 тыс. руб.</t>
  </si>
  <si>
    <t>500 руб. на 1 чел.</t>
  </si>
  <si>
    <t>3.2.</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</si>
  <si>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</si>
  <si>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бесплатное питание:       280,0 руб.              льготное питание:   280,0 руб.( в.т.ч. 20% внебюджет)</t>
  </si>
  <si>
    <t>ежемесячно (ежедневная выплата за 180 дней посещения в год)</t>
  </si>
  <si>
    <t>298 чел.</t>
  </si>
  <si>
    <t>113 чел.*12 мес. ; 1 чел. *6 мес.</t>
  </si>
  <si>
    <t>коэф. 1 - 3949,0 руб.; коэф. 2 - 5923,50 руб.; коэф. 3 - 7898,0 руб.</t>
  </si>
  <si>
    <t>4481 выплата</t>
  </si>
  <si>
    <t xml:space="preserve">Приложение 3 к муниципальной программе "Создание условий для улучшения качества жизни жителей городского округа Тольятти" на 2020-2024 годы 
</t>
  </si>
  <si>
    <t xml:space="preserve">Приложение №3 к Постановлению администрации городского                 округа  Тольятти от                      №                    </t>
  </si>
  <si>
    <t>4 выплаты</t>
  </si>
  <si>
    <t>515 чел.</t>
  </si>
  <si>
    <t xml:space="preserve">Осуществление денежных выплат на вознаграждение, причитающееся приёмным родителям, патронатным воспитателям </t>
  </si>
  <si>
    <t xml:space="preserve"> (815 семей)1058 чел в т.ч. дети до 3- лет 114 чел., от 3-х до 7 лет 944 чел.</t>
  </si>
  <si>
    <t>учащ-ся - 609,0 руб., студенты -           870,0 руб.</t>
  </si>
  <si>
    <t>125 руб. (в среднем в месяц)</t>
  </si>
  <si>
    <t>647 руб.</t>
  </si>
  <si>
    <r>
      <t xml:space="preserve">учащ-ся - 609,0 </t>
    </r>
    <r>
      <rPr>
        <i/>
        <sz val="8"/>
        <color theme="1"/>
        <rFont val="Times New Roman"/>
        <family val="1"/>
        <charset val="204"/>
      </rPr>
      <t>руб.</t>
    </r>
    <r>
      <rPr>
        <sz val="10"/>
        <color theme="1"/>
        <rFont val="Times New Roman"/>
        <family val="1"/>
        <charset val="204"/>
      </rPr>
      <t xml:space="preserve">, студенты -           870,0 </t>
    </r>
    <r>
      <rPr>
        <i/>
        <sz val="8"/>
        <color theme="1"/>
        <rFont val="Times New Roman"/>
        <family val="1"/>
        <charset val="204"/>
      </rPr>
      <t>руб.</t>
    </r>
  </si>
  <si>
    <r>
      <t xml:space="preserve">5 </t>
    </r>
    <r>
      <rPr>
        <i/>
        <sz val="10"/>
        <color theme="1"/>
        <rFont val="Times New Roman"/>
        <family val="1"/>
        <charset val="204"/>
      </rPr>
      <t>чел.</t>
    </r>
  </si>
  <si>
    <r>
      <t xml:space="preserve">5591 </t>
    </r>
    <r>
      <rPr>
        <sz val="8"/>
        <color theme="1"/>
        <rFont val="Times New Roman"/>
        <family val="1"/>
        <charset val="204"/>
      </rPr>
      <t>чел</t>
    </r>
  </si>
  <si>
    <t>0 заявителей на заключение договора ренты / 2 умерших рентополучателя</t>
  </si>
  <si>
    <t>4040 выплат.</t>
  </si>
  <si>
    <t>55 выплата</t>
  </si>
  <si>
    <r>
      <t xml:space="preserve">7 </t>
    </r>
    <r>
      <rPr>
        <i/>
        <sz val="8"/>
        <color theme="1"/>
        <rFont val="Times New Roman"/>
        <family val="1"/>
        <charset val="204"/>
      </rPr>
      <t>чел.</t>
    </r>
    <r>
      <rPr>
        <i/>
        <sz val="10"/>
        <color indexed="8"/>
        <rFont val="Times New Roman"/>
        <family val="1"/>
        <charset val="204"/>
      </rPr>
      <t/>
    </r>
  </si>
  <si>
    <t xml:space="preserve">241 чел. </t>
  </si>
  <si>
    <r>
      <t xml:space="preserve">7 </t>
    </r>
    <r>
      <rPr>
        <i/>
        <sz val="8"/>
        <color theme="1"/>
        <rFont val="Times New Roman"/>
        <family val="1"/>
        <charset val="204"/>
      </rPr>
      <t>чел.</t>
    </r>
    <r>
      <rPr>
        <i/>
        <sz val="10"/>
        <rFont val="Times New Roman"/>
        <family val="1"/>
        <charset val="204"/>
      </rPr>
      <t/>
    </r>
  </si>
  <si>
    <r>
      <t xml:space="preserve">10,0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</si>
  <si>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595 </t>
    </r>
    <r>
      <rPr>
        <i/>
        <sz val="8"/>
        <color theme="1"/>
        <rFont val="Times New Roman"/>
        <family val="1"/>
        <charset val="204"/>
      </rPr>
      <t>чел.</t>
    </r>
  </si>
  <si>
    <t>2566руб. усредненный размер выплаты в месяц</t>
  </si>
  <si>
    <t>65 выплат</t>
  </si>
  <si>
    <t>12 чел.</t>
  </si>
  <si>
    <t>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</si>
  <si>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единовременного пособия гражданам в связи с рождением детей в День исторического рождения города Тольятти (20 июня)</t>
  </si>
  <si>
    <t>1.8.</t>
  </si>
  <si>
    <t>1.9.</t>
  </si>
  <si>
    <t>1.10.</t>
  </si>
  <si>
    <t>1.11.</t>
  </si>
  <si>
    <t>1.12.</t>
  </si>
  <si>
    <t>1.13.</t>
  </si>
  <si>
    <t>1.14.</t>
  </si>
  <si>
    <t>Задача:  3 Предоставление социальных выплат гражданам, имеющим особые заслуги перед сообществом</t>
  </si>
  <si>
    <t>3.3.</t>
  </si>
  <si>
    <t>3.4.</t>
  </si>
  <si>
    <t>3.5.</t>
  </si>
  <si>
    <t>3.6.</t>
  </si>
  <si>
    <t>3.7.</t>
  </si>
  <si>
    <t>3.8.</t>
  </si>
  <si>
    <t>3.9.</t>
  </si>
  <si>
    <t>3.10.</t>
  </si>
  <si>
    <t>3.11.</t>
  </si>
  <si>
    <t>3.12.</t>
  </si>
  <si>
    <t>3.13.</t>
  </si>
  <si>
    <t>3.14.</t>
  </si>
  <si>
    <t>3.15.</t>
  </si>
  <si>
    <t>Задача:  4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</si>
  <si>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5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</si>
  <si>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t>5.2.</t>
  </si>
  <si>
    <t>6.</t>
  </si>
  <si>
    <t>6.1</t>
  </si>
  <si>
    <t>7.</t>
  </si>
  <si>
    <t>8.1.</t>
  </si>
  <si>
    <t>8.2.</t>
  </si>
  <si>
    <t>8.3.</t>
  </si>
  <si>
    <t>3 мер.</t>
  </si>
  <si>
    <t>ВСЕГО по задаче 9:</t>
  </si>
  <si>
    <t xml:space="preserve">Задача: 1 Финансовая поддержка семей с детьми   </t>
  </si>
  <si>
    <t>,</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</si>
  <si>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</si>
  <si>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210 чел. </t>
  </si>
  <si>
    <t>41 чел.(спор. выс. класса)*1,5 тыс.руб.  в мес., 17чел. ( тренера, подг. спор. выс. класса)*1,5 тыс. руб., 17 чел (быв. работ. спор. орг-ий) * 1,0 тыс. руб</t>
  </si>
  <si>
    <t>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</si>
  <si>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ком.сбор: кред.орг.- не более 2,4% ч/з почт. отд. , 0,8% ч/з банк</t>
  </si>
  <si>
    <t>Департамент информационных технологий и связи (МАУ "МФЦ"), Департамент образования</t>
  </si>
  <si>
    <t>6411 чел.</t>
  </si>
  <si>
    <t xml:space="preserve">5975чел. * 340,11 руб. * 12 мес. = 24386 тыс. руб., 436 чел. * 343,74 руб. * 6 мес. = 900 тыс. руб.,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</si>
  <si>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</si>
  <si>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</si>
  <si>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1000,0 руб.
 в месяц *  5 мес.</t>
  </si>
  <si>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</si>
  <si>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18 выплат</t>
  </si>
  <si>
    <t xml:space="preserve"> (1185 семей)1540 чел в т.ч. дети до 3- лет 540 чел., от 3-х до 7 лет 1000 чел.</t>
  </si>
  <si>
    <t>2 выплаты</t>
  </si>
  <si>
    <t>2500руб. усредненный размер выплаты в месяц</t>
  </si>
  <si>
    <t>17000 Комиссионное вознаграждение по операциям кредитной организациилибо доставка данных выплат через почтовые отделения связи, 25500 руб. -  оплата услуг, связанных  с заключением договоров ренты  / 27500 руб. - оплата ритуальных услуг на 1 чел.</t>
  </si>
  <si>
    <r>
      <t xml:space="preserve">Общий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</si>
  <si>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</si>
  <si>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 xml:space="preserve">План.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</si>
  <si>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</si>
  <si>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1.</t>
    </r>
    <r>
      <rPr>
        <sz val="7"/>
        <color theme="1"/>
        <rFont val="Times New Roman"/>
        <family val="1"/>
        <charset val="204"/>
      </rPr>
      <t> </t>
    </r>
  </si>
  <si>
    <r>
      <t xml:space="preserve">4032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-826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-3206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- 2389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- 1643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</si>
  <si>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58 руб.-завтраки в день, 68 руб. - обеды в день. </t>
    </r>
    <r>
      <rPr>
        <u/>
        <sz val="10"/>
        <color theme="1"/>
        <rFont val="Times New Roman"/>
        <family val="1"/>
        <charset val="204"/>
      </rPr>
      <t>сентябрь-декабрь:</t>
    </r>
    <r>
      <rPr>
        <sz val="10"/>
        <color theme="1"/>
        <rFont val="Times New Roman"/>
        <family val="1"/>
        <charset val="204"/>
      </rPr>
      <t xml:space="preserve"> 57 руб. -  завтраки в день, 71 руб.- обеды в день</t>
    </r>
  </si>
  <si>
    <r>
      <t xml:space="preserve">846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-174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-672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- 490 че</t>
    </r>
    <r>
      <rPr>
        <i/>
        <sz val="8"/>
        <color theme="1"/>
        <rFont val="Times New Roman"/>
        <family val="1"/>
        <charset val="204"/>
      </rPr>
      <t>л.</t>
    </r>
    <r>
      <rPr>
        <sz val="8"/>
        <color theme="1"/>
        <rFont val="Times New Roman"/>
        <family val="1"/>
        <charset val="204"/>
      </rPr>
      <t>,</t>
    </r>
    <r>
      <rPr>
        <sz val="10"/>
        <color theme="1"/>
        <rFont val="Times New Roman"/>
        <family val="1"/>
        <charset val="204"/>
      </rPr>
      <t xml:space="preserve"> беспл. - 356 </t>
    </r>
    <r>
      <rPr>
        <i/>
        <sz val="8"/>
        <color theme="1"/>
        <rFont val="Times New Roman"/>
        <family val="1"/>
        <charset val="204"/>
      </rPr>
      <t>чел.</t>
    </r>
    <r>
      <rPr>
        <sz val="10"/>
        <color theme="1"/>
        <rFont val="Times New Roman"/>
        <family val="1"/>
        <charset val="204"/>
      </rPr>
      <t>)</t>
    </r>
  </si>
  <si>
    <r>
      <t>2.</t>
    </r>
    <r>
      <rPr>
        <sz val="7"/>
        <color theme="1"/>
        <rFont val="Times New Roman"/>
        <family val="1"/>
        <charset val="204"/>
      </rPr>
      <t> </t>
    </r>
  </si>
  <si>
    <r>
      <t xml:space="preserve">ежемесячно, </t>
    </r>
    <r>
      <rPr>
        <sz val="10"/>
        <color theme="1"/>
        <rFont val="Times New Roman"/>
        <family val="1"/>
        <charset val="204"/>
      </rPr>
      <t xml:space="preserve">                      за исключением каникулярного времени,                                           для  учащихся:</t>
    </r>
    <r>
      <rPr>
        <sz val="8"/>
        <color theme="1"/>
        <rFont val="Times New Roman"/>
        <family val="1"/>
        <charset val="204"/>
      </rPr>
      <t xml:space="preserve"> июнь - август,</t>
    </r>
    <r>
      <rPr>
        <sz val="10"/>
        <color theme="1"/>
        <rFont val="Times New Roman"/>
        <family val="1"/>
        <charset val="204"/>
      </rPr>
      <t xml:space="preserve">     для студентов: </t>
    </r>
    <r>
      <rPr>
        <sz val="8"/>
        <color theme="1"/>
        <rFont val="Times New Roman"/>
        <family val="1"/>
        <charset val="204"/>
      </rPr>
      <t>июль - август</t>
    </r>
  </si>
  <si>
    <r>
      <t xml:space="preserve">260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- 115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145 ч</t>
    </r>
    <r>
      <rPr>
        <i/>
        <sz val="8"/>
        <color theme="1"/>
        <rFont val="Times New Roman"/>
        <family val="1"/>
        <charset val="204"/>
      </rPr>
      <t>ел.</t>
    </r>
    <r>
      <rPr>
        <i/>
        <sz val="10"/>
        <color indexed="8"/>
        <rFont val="Times New Roman"/>
        <family val="1"/>
        <charset val="204"/>
      </rPr>
      <t/>
    </r>
  </si>
  <si>
    <r>
      <t>3.</t>
    </r>
    <r>
      <rPr>
        <sz val="7"/>
        <color theme="1"/>
        <rFont val="Times New Roman"/>
        <family val="1"/>
        <charset val="204"/>
      </rPr>
      <t> </t>
    </r>
  </si>
  <si>
    <r>
      <t xml:space="preserve">1 </t>
    </r>
    <r>
      <rPr>
        <i/>
        <sz val="8"/>
        <color theme="1"/>
        <rFont val="Times New Roman"/>
        <family val="1"/>
        <charset val="204"/>
      </rPr>
      <t>чел.</t>
    </r>
    <r>
      <rPr>
        <i/>
        <sz val="10"/>
        <rFont val="Times New Roman"/>
        <family val="1"/>
        <charset val="204"/>
      </rPr>
      <t/>
    </r>
  </si>
  <si>
    <r>
      <t xml:space="preserve">ежемесячно </t>
    </r>
    <r>
      <rPr>
        <i/>
        <sz val="10"/>
        <color theme="1"/>
        <rFont val="Times New Roman"/>
        <family val="1"/>
        <charset val="204"/>
      </rPr>
      <t>в течение года, (+1 Почетный гр-н - 8 мес.)</t>
    </r>
  </si>
  <si>
    <r>
      <t xml:space="preserve">ПГ - 20 </t>
    </r>
    <r>
      <rPr>
        <i/>
        <sz val="8"/>
        <color theme="1"/>
        <rFont val="Times New Roman"/>
        <family val="1"/>
        <charset val="204"/>
      </rPr>
      <t>чел. (19 чел.*12 мес,  1 чел.*8 мес.)</t>
    </r>
  </si>
  <si>
    <r>
      <t xml:space="preserve"> 4,5 </t>
    </r>
    <r>
      <rPr>
        <sz val="8"/>
        <color theme="1"/>
        <rFont val="Times New Roman"/>
        <family val="1"/>
        <charset val="204"/>
      </rPr>
      <t>т.руб. в месяц на 1 чел.</t>
    </r>
  </si>
  <si>
    <r>
      <t xml:space="preserve">50,0 </t>
    </r>
    <r>
      <rPr>
        <i/>
        <sz val="10"/>
        <color theme="1"/>
        <rFont val="Times New Roman"/>
        <family val="1"/>
        <charset val="204"/>
      </rPr>
      <t>т.руб. на 1 чел.</t>
    </r>
  </si>
  <si>
    <r>
      <t xml:space="preserve">50,0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</si>
  <si>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4.</t>
    </r>
    <r>
      <rPr>
        <sz val="7"/>
        <color theme="1"/>
        <rFont val="Times New Roman"/>
        <family val="1"/>
        <charset val="204"/>
      </rPr>
      <t> </t>
    </r>
  </si>
  <si>
    <r>
      <t xml:space="preserve">единовременно                         </t>
    </r>
    <r>
      <rPr>
        <sz val="10"/>
        <color theme="1"/>
        <rFont val="Times New Roman"/>
        <family val="1"/>
        <charset val="204"/>
      </rPr>
      <t>в течение одного календарного года</t>
    </r>
  </si>
  <si>
    <r>
      <t>5.</t>
    </r>
    <r>
      <rPr>
        <sz val="7"/>
        <color theme="1"/>
        <rFont val="Times New Roman"/>
        <family val="1"/>
        <charset val="204"/>
      </rPr>
      <t> </t>
    </r>
  </si>
  <si>
    <r>
      <t xml:space="preserve">Задача: </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</si>
  <si>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t xml:space="preserve">Задача:7 </t>
    </r>
    <r>
      <rPr>
        <sz val="14"/>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</si>
  <si>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color theme="1"/>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</si>
  <si>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r>
      <t xml:space="preserve">Задача: </t>
    </r>
    <r>
      <rPr>
        <sz val="14"/>
        <color theme="1"/>
        <rFont val="Times New Roman"/>
        <family val="1"/>
        <charset val="204"/>
      </rPr>
      <t xml:space="preserve"> 9 Популяризация семейных ценностей.</t>
    </r>
  </si>
  <si>
    <r>
      <t xml:space="preserve">Задача: </t>
    </r>
    <r>
      <rPr>
        <sz val="14"/>
        <color theme="1"/>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</si>
  <si>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ИТОГО ПО ВСЕМ ЗАДАЧАМ, </t>
    </r>
    <r>
      <rPr>
        <b/>
        <sz val="13"/>
        <color theme="1"/>
        <rFont val="Times New Roman"/>
        <family val="1"/>
        <charset val="204"/>
      </rPr>
      <t>из них по главным распорядителям бюджетных средств:</t>
    </r>
  </si>
  <si>
    <t>.Департамент информационных технологий и связи(МАУ "МФЦ") 2020 г</t>
  </si>
  <si>
    <t xml:space="preserve">  Департамент социального обеспечения  2021г</t>
  </si>
  <si>
    <r>
      <rPr>
        <u/>
        <sz val="10"/>
        <color theme="1"/>
        <rFont val="Times New Roman"/>
        <family val="1"/>
        <charset val="204"/>
      </rPr>
      <t>январь- май</t>
    </r>
    <r>
      <rPr>
        <sz val="10"/>
        <color theme="1"/>
        <rFont val="Times New Roman"/>
        <family val="1"/>
        <charset val="204"/>
      </rPr>
      <t xml:space="preserve">: 57 руб.-завтраки в день, 71 руб. - обеды в день. </t>
    </r>
    <r>
      <rPr>
        <u/>
        <sz val="10"/>
        <color theme="1"/>
        <rFont val="Times New Roman"/>
        <family val="1"/>
        <charset val="204"/>
      </rPr>
      <t/>
    </r>
  </si>
  <si>
    <t>70 чел.</t>
  </si>
  <si>
    <r>
      <t xml:space="preserve">6 </t>
    </r>
    <r>
      <rPr>
        <i/>
        <sz val="8"/>
        <color theme="1"/>
        <rFont val="Times New Roman"/>
        <family val="1"/>
        <charset val="204"/>
      </rPr>
      <t>чел.</t>
    </r>
    <r>
      <rPr>
        <i/>
        <sz val="10"/>
        <color indexed="8"/>
        <rFont val="Times New Roman"/>
        <family val="1"/>
        <charset val="204"/>
      </rPr>
      <t/>
    </r>
  </si>
  <si>
    <t>2020-2021</t>
  </si>
  <si>
    <t>4502 выплаты</t>
  </si>
  <si>
    <t>коэф. 1 - 4091 руб.; коэф. 2 - 6136,50 руб.; коэф. 3 - 8182,0 руб.</t>
  </si>
  <si>
    <t>387 чел.</t>
  </si>
  <si>
    <t>1000 руб.</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</si>
  <si>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</si>
  <si>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</si>
  <si>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19958,33 руб. средний платеж по договору ренты в месяц (включая услуги по уходу)</t>
  </si>
  <si>
    <t>Выплаты в рамках договоров пожизненной ренты</t>
  </si>
  <si>
    <t>2 заявителя на  внесение изменений в договора ренты / 1 умерший рентополучатель</t>
  </si>
  <si>
    <t>81 чел.</t>
  </si>
  <si>
    <r>
      <t xml:space="preserve">500,0 </t>
    </r>
    <r>
      <rPr>
        <i/>
        <sz val="8"/>
        <color theme="1" tint="4.9989318521683403E-2"/>
        <rFont val="Times New Roman"/>
        <family val="1"/>
        <charset val="204"/>
      </rPr>
      <t>руб.</t>
    </r>
    <r>
      <rPr>
        <sz val="10"/>
        <color theme="1" tint="4.9989318521683403E-2"/>
        <rFont val="Times New Roman"/>
        <family val="1"/>
        <charset val="204"/>
      </rPr>
      <t xml:space="preserve"> в месяц</t>
    </r>
  </si>
  <si>
    <t xml:space="preserve">8чел. </t>
  </si>
  <si>
    <t xml:space="preserve">9218 чел. </t>
  </si>
  <si>
    <t xml:space="preserve">6471 чел. * 335,66 руб. * 12 мес. = 26065,0 тыс. руб.,  2747 чел. *338,18 руб.*4 мес.=3716,0
</t>
  </si>
  <si>
    <t>26 апреля - 179 чел*700,0 руб.; 9 мая - 3084 чел.(255 чел. *2000 руб., 2829 чел. *300 руб.); 9 декабря - 90 чел. *1200 руб;  30 октября - 1100 чел*700 руб..</t>
  </si>
  <si>
    <r>
      <t xml:space="preserve">ПГ - 18 </t>
    </r>
    <r>
      <rPr>
        <i/>
        <sz val="8"/>
        <color theme="1"/>
        <rFont val="Times New Roman"/>
        <family val="1"/>
        <charset val="204"/>
      </rPr>
      <t>чел. (17 чел.*12 мес,  1 чел.*3 мес., 1 чел. *8 мес., 1 чел*5 мес)</t>
    </r>
  </si>
  <si>
    <r>
      <t xml:space="preserve">2 </t>
    </r>
    <r>
      <rPr>
        <i/>
        <sz val="10"/>
        <color theme="1"/>
        <rFont val="Times New Roman"/>
        <family val="1"/>
        <charset val="204"/>
      </rPr>
      <t>чел.</t>
    </r>
  </si>
  <si>
    <t>1791,66 руб. (в среднем в месяц)</t>
  </si>
  <si>
    <t xml:space="preserve">93 чел.*12 мес. </t>
  </si>
  <si>
    <t>3724 выплаты</t>
  </si>
  <si>
    <t>151 чел.,               в т.ч.: учащ-ся - 75 чел., студенты -   76 чел.</t>
  </si>
  <si>
    <r>
      <t xml:space="preserve">4322 </t>
    </r>
    <r>
      <rPr>
        <sz val="8"/>
        <color theme="1"/>
        <rFont val="Times New Roman"/>
        <family val="1"/>
        <charset val="204"/>
      </rPr>
      <t>чел</t>
    </r>
  </si>
  <si>
    <t>0,935 руб.</t>
  </si>
  <si>
    <t>11805,5 руб. средний платеж по договору ренты в месяц (включая услуги по уходу)</t>
  </si>
  <si>
    <t>5 заявителей на  внесение изменений в договора ренты / 1 умерший рентополучатель</t>
  </si>
  <si>
    <t>17000 Комиссионное вознаграждение по операциям кредитной организациилибо доставка данных выплат через почтовые отделения связи,16000 руб. -  оплата услуг, связанных  с заключением договоров ренты  / 27500 руб. - оплата ритуальных услуг на 1 чел.</t>
  </si>
  <si>
    <t xml:space="preserve">209 чел. </t>
  </si>
  <si>
    <t>4273 выплаты</t>
  </si>
  <si>
    <t>3840 выплат</t>
  </si>
  <si>
    <t>195 чел.,               в т.ч.: учащ-ся - 20 чел., студенты -   175 чел.</t>
  </si>
  <si>
    <t>4453 чел.</t>
  </si>
  <si>
    <r>
      <t xml:space="preserve">6 </t>
    </r>
    <r>
      <rPr>
        <i/>
        <sz val="8"/>
        <color theme="1"/>
        <rFont val="Times New Roman"/>
        <family val="1"/>
        <charset val="204"/>
      </rPr>
      <t>чел.</t>
    </r>
    <r>
      <rPr>
        <i/>
        <sz val="10"/>
        <rFont val="Times New Roman"/>
        <family val="1"/>
        <charset val="204"/>
      </rPr>
      <t/>
    </r>
  </si>
  <si>
    <t>1473 руб. (в среднем в месяц)</t>
  </si>
  <si>
    <t xml:space="preserve">170 получателей, в т.ч.: ТЖС - 124 получателя, ЧО - 46 получателей </t>
  </si>
  <si>
    <t>средний размер доплаты - 236,0 руб.</t>
  </si>
  <si>
    <t xml:space="preserve">102 чел.*12 мес. </t>
  </si>
  <si>
    <t>40 чел.</t>
  </si>
  <si>
    <t>1000,0 руб.
 в месяц *  9 мес.</t>
  </si>
  <si>
    <t xml:space="preserve"> </t>
  </si>
  <si>
    <t>4536 чел., в т.ч.: завтраки -667 чел., обеды -3869 чел., (из них: льготн. - 2492 чел., беспл. - 2044 чел.)</t>
  </si>
  <si>
    <t>январь-декабрь: 63,8 руб.-завтраки в день, 79,4 руб. - обеды в день</t>
  </si>
  <si>
    <t>ВСЕГО по задаче 5 с учетом  по главным распорядителям бюджетных средств:</t>
  </si>
  <si>
    <t>3894 чел., в т.ч.: завтраки -601 чел., обеды -3293 чел., (из них: льготн. - 1751 чел., беспл. - 2143 чел.)</t>
  </si>
  <si>
    <t xml:space="preserve">132 получателя, в т.ч.: ТЖС - 82 получателя, ЧО - 50 получателей </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</si>
</sst>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204"/>
      <scheme val="minor"/>
    </font>
    <font>
      <i/>
      <sz val="10"/>
      <name val="Times New Roman"/>
      <family val="1"/>
      <charset val="204"/>
    </font>
    <font>
      <i/>
      <sz val="10"/>
      <color indexed="8"/>
      <name val="Times New Roman"/>
      <family val="1"/>
      <charset val="204"/>
    </font>
    <font>
      <sz val="10"/>
      <color theme="1"/>
      <name val="Times New Roman"/>
      <family val="1"/>
      <charset val="204"/>
    </font>
    <font>
      <i/>
      <sz val="11"/>
      <color theme="1"/>
      <name val="Times New Roman"/>
      <family val="1"/>
      <charset val="204"/>
    </font>
    <font>
      <sz val="11"/>
      <color theme="1"/>
      <name val="Times New Roman"/>
      <family val="1"/>
      <charset val="204"/>
    </font>
    <font>
      <i/>
      <sz val="10"/>
      <color theme="1"/>
      <name val="Times New Roman"/>
      <family val="1"/>
      <charset val="204"/>
    </font>
    <font>
      <sz val="12"/>
      <color theme="1"/>
      <name val="Times New Roman"/>
      <family val="1"/>
      <charset val="204"/>
    </font>
    <font>
      <sz val="13"/>
      <color theme="1"/>
      <name val="Times New Roman"/>
      <family val="1"/>
      <charset val="204"/>
    </font>
    <font>
      <sz val="8"/>
      <color theme="1"/>
      <name val="Times New Roman"/>
      <family val="1"/>
      <charset val="204"/>
    </font>
    <font>
      <sz val="11"/>
      <color theme="1"/>
      <name val="Calibri"/>
      <family val="2"/>
      <charset val="204"/>
    </font>
    <font>
      <b/>
      <sz val="11"/>
      <color theme="1"/>
      <name val="Calibri"/>
      <family val="2"/>
      <charset val="204"/>
    </font>
    <font>
      <i/>
      <sz val="8"/>
      <color theme="1"/>
      <name val="Times New Roman"/>
      <family val="1"/>
      <charset val="204"/>
    </font>
    <font>
      <i/>
      <u/>
      <sz val="8"/>
      <color theme="1"/>
      <name val="Times New Roman"/>
      <family val="1"/>
      <charset val="204"/>
    </font>
    <font>
      <u/>
      <sz val="10"/>
      <color theme="1"/>
      <name val="Times New Roman"/>
      <family val="1"/>
      <charset val="204"/>
    </font>
    <font>
      <b/>
      <sz val="14"/>
      <color theme="1"/>
      <name val="Times New Roman"/>
      <family val="1"/>
      <charset val="204"/>
    </font>
    <font>
      <b/>
      <sz val="10"/>
      <color theme="1"/>
      <name val="Times New Roman"/>
      <family val="1"/>
      <charset val="204"/>
    </font>
    <font>
      <b/>
      <sz val="11"/>
      <color theme="1"/>
      <name val="Times New Roman"/>
      <family val="1"/>
      <charset val="204"/>
    </font>
    <font>
      <sz val="14"/>
      <color theme="1"/>
      <name val="Times New Roman"/>
      <family val="1"/>
      <charset val="204"/>
    </font>
    <font>
      <sz val="7"/>
      <color theme="1"/>
      <name val="Times New Roman"/>
      <family val="1"/>
      <charset val="204"/>
    </font>
    <font>
      <b/>
      <sz val="13"/>
      <color theme="1"/>
      <name val="Times New Roman"/>
      <family val="1"/>
      <charset val="204"/>
    </font>
    <font>
      <b/>
      <sz val="12"/>
      <color theme="1"/>
      <name val="Times New Roman"/>
      <family val="1"/>
      <charset val="204"/>
    </font>
    <font>
      <i/>
      <u/>
      <sz val="14"/>
      <color theme="1"/>
      <name val="Times New Roman"/>
      <family val="1"/>
      <charset val="204"/>
    </font>
    <font>
      <b/>
      <sz val="16"/>
      <color theme="1"/>
      <name val="Times New Roman"/>
      <family val="1"/>
      <charset val="204"/>
    </font>
    <font>
      <sz val="11"/>
      <color theme="1" tint="4.9989318521683403E-2"/>
      <name val="Times New Roman"/>
      <family val="1"/>
      <charset val="204"/>
    </font>
    <font>
      <sz val="10"/>
      <color theme="1" tint="4.9989318521683403E-2"/>
      <name val="Times New Roman"/>
      <family val="1"/>
      <charset val="204"/>
    </font>
    <font>
      <i/>
      <sz val="8"/>
      <color theme="1" tint="4.9989318521683403E-2"/>
      <name val="Times New Roman"/>
      <family val="1"/>
      <charset val="204"/>
    </font>
    <font>
      <sz val="10"/>
      <color rgb="FFFF0000"/>
      <name val="Times New Roman"/>
      <family val="1"/>
      <charset val="204"/>
    </font>
    <font>
      <sz val="11"/>
      <color rgb="FFFF0000"/>
      <name val="Times New Roman"/>
      <family val="1"/>
      <charset val="204"/>
    </font>
    <font>
      <sz val="13"/>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92">
    <xf numFmtId="0" fontId="0" fillId="0" borderId="0" xfId="0"/>
    <xf numFmtId="3" fontId="6"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xf>
    <xf numFmtId="165" fontId="7"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xf>
    <xf numFmtId="0" fontId="10" fillId="0" borderId="0" xfId="0" applyFont="1" applyFill="1"/>
    <xf numFmtId="0" fontId="10" fillId="0" borderId="0" xfId="0" applyFont="1" applyFill="1" applyAlignment="1">
      <alignment horizontal="center"/>
    </xf>
    <xf numFmtId="0" fontId="15" fillId="0" borderId="0" xfId="0" applyFont="1" applyFill="1" applyAlignment="1">
      <alignment horizontal="center"/>
    </xf>
    <xf numFmtId="0" fontId="5" fillId="0" borderId="0" xfId="0" applyFont="1" applyFill="1"/>
    <xf numFmtId="0" fontId="16" fillId="0" borderId="3"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18" fillId="0" borderId="1" xfId="0" applyFont="1" applyFill="1" applyBorder="1" applyAlignment="1">
      <alignment horizontal="center" vertical="center" wrapText="1"/>
    </xf>
    <xf numFmtId="0" fontId="7" fillId="0" borderId="3" xfId="0" applyFont="1" applyFill="1" applyBorder="1" applyAlignment="1">
      <alignment horizontal="center" vertical="top"/>
    </xf>
    <xf numFmtId="0" fontId="7" fillId="0" borderId="3" xfId="0" applyNumberFormat="1" applyFont="1" applyFill="1" applyBorder="1" applyAlignment="1">
      <alignment horizontal="left" vertical="top" wrapText="1"/>
    </xf>
    <xf numFmtId="0" fontId="7"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7" fillId="0" borderId="1" xfId="0" applyNumberFormat="1" applyFont="1" applyFill="1" applyBorder="1" applyAlignment="1">
      <alignment vertical="top" wrapText="1"/>
    </xf>
    <xf numFmtId="0" fontId="7" fillId="0" borderId="1" xfId="0"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1" xfId="0" applyFont="1" applyFill="1" applyBorder="1" applyAlignment="1">
      <alignment vertical="top" wrapText="1"/>
    </xf>
    <xf numFmtId="3" fontId="4"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top"/>
    </xf>
    <xf numFmtId="165" fontId="7" fillId="0" borderId="1" xfId="0" applyNumberFormat="1" applyFont="1" applyFill="1" applyBorder="1" applyAlignment="1">
      <alignment horizontal="center" vertical="top" wrapText="1"/>
    </xf>
    <xf numFmtId="3" fontId="20" fillId="0" borderId="1" xfId="0" applyNumberFormat="1" applyFont="1" applyFill="1" applyBorder="1" applyAlignment="1">
      <alignment horizontal="center" vertical="top"/>
    </xf>
    <xf numFmtId="3" fontId="21" fillId="0" borderId="1" xfId="0" applyNumberFormat="1" applyFont="1" applyFill="1" applyBorder="1" applyAlignment="1">
      <alignment horizontal="center" vertical="top"/>
    </xf>
    <xf numFmtId="165" fontId="21" fillId="0" borderId="1" xfId="0" applyNumberFormat="1" applyFont="1" applyFill="1" applyBorder="1" applyAlignment="1">
      <alignment horizontal="right" vertical="top"/>
    </xf>
    <xf numFmtId="3" fontId="20" fillId="0" borderId="1" xfId="0" applyNumberFormat="1" applyFont="1" applyFill="1" applyBorder="1" applyAlignment="1">
      <alignment horizontal="right" vertical="top"/>
    </xf>
    <xf numFmtId="3" fontId="21" fillId="0" borderId="1" xfId="0" applyNumberFormat="1" applyFont="1" applyFill="1" applyBorder="1" applyAlignment="1">
      <alignment horizontal="right" vertical="top"/>
    </xf>
    <xf numFmtId="0" fontId="11" fillId="0" borderId="0" xfId="0" applyFont="1" applyFill="1"/>
    <xf numFmtId="3" fontId="8" fillId="0" borderId="1" xfId="0" applyNumberFormat="1" applyFont="1" applyFill="1" applyBorder="1" applyAlignment="1">
      <alignment horizontal="center" vertical="top"/>
    </xf>
    <xf numFmtId="3" fontId="7" fillId="0" borderId="1" xfId="0" applyNumberFormat="1" applyFont="1" applyFill="1" applyBorder="1" applyAlignment="1">
      <alignment horizontal="center" vertical="top"/>
    </xf>
    <xf numFmtId="165" fontId="5" fillId="0" borderId="1" xfId="0" applyNumberFormat="1" applyFont="1" applyFill="1" applyBorder="1" applyAlignment="1">
      <alignment horizontal="right" vertical="top"/>
    </xf>
    <xf numFmtId="3" fontId="5" fillId="0" borderId="1" xfId="0" applyNumberFormat="1" applyFont="1" applyFill="1" applyBorder="1" applyAlignment="1">
      <alignment horizontal="right" vertical="top"/>
    </xf>
    <xf numFmtId="0" fontId="7" fillId="0" borderId="1" xfId="0" applyFont="1" applyFill="1" applyBorder="1" applyAlignment="1">
      <alignment horizontal="left" vertical="top"/>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18" fillId="0" borderId="1" xfId="0" applyFont="1" applyFill="1" applyBorder="1" applyAlignment="1">
      <alignment horizontal="center" vertical="top" wrapText="1"/>
    </xf>
    <xf numFmtId="0" fontId="7" fillId="0" borderId="1" xfId="0" applyFont="1" applyFill="1" applyBorder="1" applyAlignment="1">
      <alignment horizontal="justify" vertical="top" wrapText="1"/>
    </xf>
    <xf numFmtId="3" fontId="8" fillId="0" borderId="1" xfId="0" applyNumberFormat="1" applyFont="1" applyFill="1" applyBorder="1" applyAlignment="1">
      <alignment horizontal="right" vertical="top"/>
    </xf>
    <xf numFmtId="3" fontId="7" fillId="0" borderId="1" xfId="0" applyNumberFormat="1" applyFont="1" applyFill="1" applyBorder="1" applyAlignment="1">
      <alignment horizontal="right" vertical="top"/>
    </xf>
    <xf numFmtId="165" fontId="7" fillId="0" borderId="1" xfId="0" applyNumberFormat="1" applyFont="1" applyFill="1" applyBorder="1" applyAlignment="1">
      <alignment horizontal="right" vertical="top"/>
    </xf>
    <xf numFmtId="0" fontId="7" fillId="0" borderId="3" xfId="0" applyFont="1" applyFill="1" applyBorder="1" applyAlignment="1">
      <alignment horizontal="center" vertical="center" wrapText="1"/>
    </xf>
    <xf numFmtId="16" fontId="7" fillId="0" borderId="1" xfId="0" applyNumberFormat="1" applyFont="1" applyFill="1" applyBorder="1" applyAlignment="1">
      <alignment horizontal="center" vertical="top"/>
    </xf>
    <xf numFmtId="3" fontId="12" fillId="0" borderId="1" xfId="0" applyNumberFormat="1" applyFont="1" applyFill="1" applyBorder="1" applyAlignment="1">
      <alignment horizontal="center" vertical="top" wrapText="1"/>
    </xf>
    <xf numFmtId="0" fontId="7" fillId="0" borderId="2" xfId="0" applyFont="1" applyFill="1" applyBorder="1" applyAlignment="1">
      <alignment vertical="top" wrapText="1"/>
    </xf>
    <xf numFmtId="0" fontId="7"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165" fontId="5" fillId="0" borderId="2" xfId="0" applyNumberFormat="1" applyFont="1" applyFill="1" applyBorder="1" applyAlignment="1">
      <alignment horizontal="center" vertical="top"/>
    </xf>
    <xf numFmtId="0" fontId="20" fillId="0" borderId="6" xfId="0" applyFont="1" applyFill="1" applyBorder="1" applyAlignment="1">
      <alignment horizontal="left" vertical="center"/>
    </xf>
    <xf numFmtId="0" fontId="18" fillId="0" borderId="2" xfId="0" applyFont="1" applyFill="1" applyBorder="1" applyAlignment="1">
      <alignment horizontal="center" vertical="top" wrapText="1"/>
    </xf>
    <xf numFmtId="164" fontId="18" fillId="0" borderId="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top"/>
    </xf>
    <xf numFmtId="3" fontId="16" fillId="0" borderId="1" xfId="0" applyNumberFormat="1" applyFont="1" applyFill="1" applyBorder="1" applyAlignment="1">
      <alignment horizontal="center" vertical="top" wrapText="1"/>
    </xf>
    <xf numFmtId="165" fontId="17" fillId="0" borderId="1" xfId="0" applyNumberFormat="1" applyFont="1" applyFill="1" applyBorder="1" applyAlignment="1">
      <alignment horizontal="center" vertical="top"/>
    </xf>
    <xf numFmtId="1" fontId="5" fillId="0" borderId="3"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165" fontId="5" fillId="0" borderId="3" xfId="0" applyNumberFormat="1" applyFont="1" applyFill="1" applyBorder="1" applyAlignment="1">
      <alignment horizontal="center" vertical="top"/>
    </xf>
    <xf numFmtId="16" fontId="7" fillId="0" borderId="1" xfId="0" applyNumberFormat="1" applyFont="1" applyFill="1" applyBorder="1" applyAlignment="1">
      <alignment horizontal="left" vertical="center"/>
    </xf>
    <xf numFmtId="3" fontId="25" fillId="0" borderId="1" xfId="0" applyNumberFormat="1" applyFont="1" applyFill="1" applyBorder="1" applyAlignment="1">
      <alignment horizontal="center" vertical="top" wrapText="1"/>
    </xf>
    <xf numFmtId="165" fontId="24" fillId="0" borderId="1" xfId="0" applyNumberFormat="1" applyFont="1" applyFill="1" applyBorder="1" applyAlignment="1">
      <alignment horizontal="center" vertical="top"/>
    </xf>
    <xf numFmtId="0" fontId="7"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165" fontId="20" fillId="0" borderId="1" xfId="0" applyNumberFormat="1" applyFont="1" applyFill="1" applyBorder="1" applyAlignment="1">
      <alignment horizontal="center" vertical="top"/>
    </xf>
    <xf numFmtId="165" fontId="21" fillId="0" borderId="1" xfId="0" applyNumberFormat="1" applyFont="1" applyFill="1" applyBorder="1" applyAlignment="1">
      <alignment horizontal="center" vertical="top"/>
    </xf>
    <xf numFmtId="0" fontId="8" fillId="0" borderId="5" xfId="0" applyFont="1" applyFill="1" applyBorder="1" applyAlignment="1">
      <alignment horizontal="left" vertical="top"/>
    </xf>
    <xf numFmtId="0" fontId="8" fillId="0" borderId="1" xfId="0" applyFont="1" applyFill="1" applyBorder="1" applyAlignment="1">
      <alignment horizontal="left" vertical="top"/>
    </xf>
    <xf numFmtId="0" fontId="0" fillId="0" borderId="7" xfId="0" applyFont="1" applyFill="1" applyBorder="1" applyAlignment="1">
      <alignment horizontal="center" vertical="top" wrapText="1"/>
    </xf>
    <xf numFmtId="0" fontId="7" fillId="0" borderId="6" xfId="0" applyFont="1" applyFill="1" applyBorder="1" applyAlignment="1">
      <alignment horizontal="center" vertical="center" wrapText="1"/>
    </xf>
    <xf numFmtId="165" fontId="7" fillId="0" borderId="4" xfId="0" applyNumberFormat="1" applyFont="1" applyFill="1" applyBorder="1" applyAlignment="1">
      <alignment horizontal="center" vertical="top"/>
    </xf>
    <xf numFmtId="49" fontId="7" fillId="0" borderId="1" xfId="0" applyNumberFormat="1" applyFont="1" applyFill="1" applyBorder="1" applyAlignment="1">
      <alignment horizontal="center" vertical="top"/>
    </xf>
    <xf numFmtId="0" fontId="8" fillId="0" borderId="1" xfId="0" applyFont="1" applyFill="1" applyBorder="1" applyAlignment="1">
      <alignment horizontal="left" vertical="top" wrapText="1"/>
    </xf>
    <xf numFmtId="165" fontId="8" fillId="0" borderId="4" xfId="0" applyNumberFormat="1" applyFont="1" applyFill="1" applyBorder="1" applyAlignment="1">
      <alignment horizontal="center" vertical="top"/>
    </xf>
    <xf numFmtId="0" fontId="8" fillId="0" borderId="6" xfId="0" applyFont="1" applyFill="1" applyBorder="1" applyAlignment="1">
      <alignment horizontal="left" vertical="top"/>
    </xf>
    <xf numFmtId="165" fontId="23" fillId="0" borderId="1" xfId="0" applyNumberFormat="1" applyFont="1" applyFill="1" applyBorder="1" applyAlignment="1">
      <alignment horizontal="center" vertical="top"/>
    </xf>
    <xf numFmtId="165" fontId="15" fillId="0" borderId="1" xfId="0" applyNumberFormat="1" applyFont="1" applyFill="1" applyBorder="1" applyAlignment="1">
      <alignment horizontal="center" vertical="top"/>
    </xf>
    <xf numFmtId="0" fontId="5" fillId="0" borderId="0" xfId="0" applyFont="1" applyFill="1" applyBorder="1" applyAlignment="1">
      <alignment horizontal="center" vertical="center"/>
    </xf>
    <xf numFmtId="0" fontId="10" fillId="0" borderId="0" xfId="0" applyFont="1" applyFill="1" applyBorder="1"/>
    <xf numFmtId="0" fontId="8" fillId="0" borderId="0" xfId="0" applyFont="1" applyFill="1" applyBorder="1" applyAlignment="1">
      <alignment horizontal="left" wrapText="1"/>
    </xf>
    <xf numFmtId="165" fontId="8" fillId="0" borderId="0" xfId="0" applyNumberFormat="1" applyFont="1" applyFill="1" applyBorder="1" applyAlignment="1">
      <alignment horizontal="left" wrapText="1"/>
    </xf>
    <xf numFmtId="165" fontId="10" fillId="0" borderId="0" xfId="0" applyNumberFormat="1" applyFont="1" applyFill="1"/>
    <xf numFmtId="0" fontId="10" fillId="2" borderId="0" xfId="0" applyFont="1" applyFill="1"/>
    <xf numFmtId="0" fontId="10" fillId="2" borderId="0" xfId="0" applyFont="1" applyFill="1" applyAlignment="1">
      <alignment horizontal="center"/>
    </xf>
    <xf numFmtId="0" fontId="15" fillId="2" borderId="0" xfId="0" applyFont="1" applyFill="1" applyAlignment="1">
      <alignment horizontal="center"/>
    </xf>
    <xf numFmtId="0" fontId="16" fillId="2" borderId="3" xfId="0" applyFont="1" applyFill="1" applyBorder="1" applyAlignment="1">
      <alignment horizontal="center" vertical="center" textRotation="90" wrapText="1"/>
    </xf>
    <xf numFmtId="0" fontId="7" fillId="2" borderId="1" xfId="0" applyFont="1" applyFill="1" applyBorder="1" applyAlignment="1">
      <alignment horizontal="center" wrapText="1"/>
    </xf>
    <xf numFmtId="3" fontId="3" fillId="2" borderId="1" xfId="0" applyNumberFormat="1" applyFont="1" applyFill="1" applyBorder="1" applyAlignment="1">
      <alignment horizontal="center" vertical="top" wrapText="1"/>
    </xf>
    <xf numFmtId="2" fontId="3"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xf>
    <xf numFmtId="165" fontId="7" fillId="2" borderId="1" xfId="0" applyNumberFormat="1" applyFont="1" applyFill="1" applyBorder="1" applyAlignment="1">
      <alignment horizontal="center" vertical="top"/>
    </xf>
    <xf numFmtId="3" fontId="4" fillId="2" borderId="1"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165" fontId="7" fillId="2" borderId="1" xfId="0" applyNumberFormat="1" applyFont="1" applyFill="1" applyBorder="1" applyAlignment="1">
      <alignment horizontal="center" vertical="top" wrapText="1"/>
    </xf>
    <xf numFmtId="165" fontId="8" fillId="2" borderId="1" xfId="0" applyNumberFormat="1" applyFont="1" applyFill="1" applyBorder="1" applyAlignment="1">
      <alignment horizontal="center" vertical="top"/>
    </xf>
    <xf numFmtId="3" fontId="20" fillId="2" borderId="1" xfId="0" applyNumberFormat="1" applyFont="1" applyFill="1" applyBorder="1" applyAlignment="1">
      <alignment horizontal="right" vertical="top"/>
    </xf>
    <xf numFmtId="3" fontId="21" fillId="2" borderId="1" xfId="0" applyNumberFormat="1" applyFont="1" applyFill="1" applyBorder="1" applyAlignment="1">
      <alignment horizontal="right" vertical="top"/>
    </xf>
    <xf numFmtId="165" fontId="21" fillId="2" borderId="1" xfId="0" applyNumberFormat="1" applyFont="1" applyFill="1" applyBorder="1" applyAlignment="1">
      <alignment horizontal="right" vertical="top"/>
    </xf>
    <xf numFmtId="3" fontId="5" fillId="2" borderId="1" xfId="0" applyNumberFormat="1" applyFont="1" applyFill="1" applyBorder="1" applyAlignment="1">
      <alignment horizontal="right" vertical="top"/>
    </xf>
    <xf numFmtId="165" fontId="5" fillId="2" borderId="1" xfId="0" applyNumberFormat="1" applyFont="1" applyFill="1" applyBorder="1" applyAlignment="1">
      <alignment horizontal="right" vertical="top"/>
    </xf>
    <xf numFmtId="3" fontId="6" fillId="2" borderId="1" xfId="0" applyNumberFormat="1" applyFont="1" applyFill="1" applyBorder="1" applyAlignment="1">
      <alignment horizontal="center" vertical="top" wrapText="1"/>
    </xf>
    <xf numFmtId="3" fontId="8" fillId="2" borderId="1" xfId="0" applyNumberFormat="1" applyFont="1" applyFill="1" applyBorder="1" applyAlignment="1">
      <alignment horizontal="right" vertical="top"/>
    </xf>
    <xf numFmtId="3" fontId="7" fillId="2" borderId="1" xfId="0" applyNumberFormat="1" applyFont="1" applyFill="1" applyBorder="1" applyAlignment="1">
      <alignment horizontal="right" vertical="top"/>
    </xf>
    <xf numFmtId="3" fontId="3" fillId="2" borderId="2"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xf>
    <xf numFmtId="165" fontId="7" fillId="2" borderId="1" xfId="0" applyNumberFormat="1" applyFont="1" applyFill="1" applyBorder="1" applyAlignment="1">
      <alignment horizontal="right" vertical="top"/>
    </xf>
    <xf numFmtId="0" fontId="18" fillId="2" borderId="1" xfId="0"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3" fontId="20" fillId="2" borderId="1" xfId="0" applyNumberFormat="1" applyFont="1" applyFill="1" applyBorder="1" applyAlignment="1">
      <alignment horizontal="center" vertical="top"/>
    </xf>
    <xf numFmtId="3" fontId="21" fillId="2" borderId="1" xfId="0" applyNumberFormat="1" applyFont="1" applyFill="1" applyBorder="1" applyAlignment="1">
      <alignment horizontal="center" vertical="top"/>
    </xf>
    <xf numFmtId="165" fontId="17" fillId="2" borderId="1" xfId="0" applyNumberFormat="1" applyFont="1" applyFill="1" applyBorder="1" applyAlignment="1">
      <alignment horizontal="center" vertical="top"/>
    </xf>
    <xf numFmtId="3" fontId="8" fillId="2" borderId="1" xfId="0" applyNumberFormat="1" applyFont="1" applyFill="1" applyBorder="1" applyAlignment="1">
      <alignment horizontal="center" vertical="top"/>
    </xf>
    <xf numFmtId="3" fontId="7" fillId="2" borderId="1" xfId="0" applyNumberFormat="1" applyFont="1" applyFill="1" applyBorder="1" applyAlignment="1">
      <alignment horizontal="center" vertical="top"/>
    </xf>
    <xf numFmtId="0" fontId="5" fillId="2" borderId="3" xfId="0" applyFont="1" applyFill="1" applyBorder="1" applyAlignment="1">
      <alignment horizontal="center" vertical="top" wrapText="1"/>
    </xf>
    <xf numFmtId="3" fontId="25" fillId="2" borderId="1" xfId="0" applyNumberFormat="1" applyFont="1" applyFill="1" applyBorder="1" applyAlignment="1">
      <alignment horizontal="center" vertical="top" wrapText="1"/>
    </xf>
    <xf numFmtId="165" fontId="24" fillId="2" borderId="1" xfId="0" applyNumberFormat="1" applyFont="1" applyFill="1" applyBorder="1" applyAlignment="1">
      <alignment horizontal="center" vertical="top"/>
    </xf>
    <xf numFmtId="165" fontId="20" fillId="2" borderId="1" xfId="0" applyNumberFormat="1" applyFont="1" applyFill="1" applyBorder="1" applyAlignment="1">
      <alignment horizontal="center" vertical="top"/>
    </xf>
    <xf numFmtId="3" fontId="27" fillId="2" borderId="1" xfId="0" applyNumberFormat="1" applyFont="1" applyFill="1" applyBorder="1" applyAlignment="1">
      <alignment horizontal="center" vertical="top" wrapText="1"/>
    </xf>
    <xf numFmtId="2" fontId="27" fillId="2" borderId="1" xfId="0" applyNumberFormat="1" applyFont="1" applyFill="1" applyBorder="1" applyAlignment="1">
      <alignment horizontal="center" vertical="top" wrapText="1"/>
    </xf>
    <xf numFmtId="165" fontId="28" fillId="2" borderId="1" xfId="0" applyNumberFormat="1" applyFont="1" applyFill="1" applyBorder="1" applyAlignment="1">
      <alignment horizontal="center" vertical="top"/>
    </xf>
    <xf numFmtId="0" fontId="10" fillId="2" borderId="0" xfId="0" applyFont="1" applyFill="1" applyBorder="1"/>
    <xf numFmtId="0" fontId="8" fillId="2" borderId="0" xfId="0" applyFont="1" applyFill="1" applyBorder="1" applyAlignment="1">
      <alignment horizontal="left" wrapText="1"/>
    </xf>
    <xf numFmtId="165" fontId="29" fillId="0" borderId="1" xfId="0" applyNumberFormat="1" applyFont="1" applyFill="1" applyBorder="1" applyAlignment="1">
      <alignment horizontal="center" vertical="top"/>
    </xf>
    <xf numFmtId="3" fontId="30" fillId="0" borderId="1" xfId="0" applyNumberFormat="1" applyFont="1" applyFill="1" applyBorder="1" applyAlignment="1">
      <alignment horizontal="center" vertical="top" wrapText="1"/>
    </xf>
    <xf numFmtId="0" fontId="5" fillId="0" borderId="0" xfId="0"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center"/>
    </xf>
    <xf numFmtId="0" fontId="15" fillId="0" borderId="0" xfId="0" applyFont="1" applyFill="1" applyAlignment="1">
      <alignment horizontal="center"/>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17" fillId="2"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0" fillId="0" borderId="9" xfId="0" applyFont="1" applyFill="1" applyBorder="1" applyAlignment="1">
      <alignment horizontal="left" vertical="center"/>
    </xf>
    <xf numFmtId="0" fontId="7" fillId="0" borderId="1" xfId="0" applyFont="1" applyFill="1" applyBorder="1" applyAlignment="1">
      <alignment horizontal="left" vertical="top"/>
    </xf>
    <xf numFmtId="0" fontId="7" fillId="0" borderId="3" xfId="0" applyFont="1" applyFill="1" applyBorder="1" applyAlignment="1">
      <alignment horizontal="center" vertical="top"/>
    </xf>
    <xf numFmtId="0" fontId="0" fillId="0" borderId="2" xfId="0" applyFill="1" applyBorder="1" applyAlignment="1">
      <alignment horizontal="center" vertical="top"/>
    </xf>
    <xf numFmtId="0" fontId="7" fillId="0" borderId="3" xfId="0" applyFont="1" applyFill="1" applyBorder="1" applyAlignment="1">
      <alignment vertical="top" wrapText="1"/>
    </xf>
    <xf numFmtId="0" fontId="0" fillId="0" borderId="2" xfId="0" applyFill="1" applyBorder="1" applyAlignment="1">
      <alignment vertical="top" wrapText="1"/>
    </xf>
    <xf numFmtId="0" fontId="18" fillId="0" borderId="1" xfId="0" applyFont="1" applyFill="1" applyBorder="1" applyAlignment="1">
      <alignment horizontal="left" vertical="top"/>
    </xf>
    <xf numFmtId="0" fontId="5"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5" xfId="0" applyFont="1" applyFill="1" applyBorder="1" applyAlignment="1">
      <alignment horizontal="left" vertical="center"/>
    </xf>
    <xf numFmtId="0" fontId="0" fillId="0" borderId="6" xfId="0" applyFont="1" applyFill="1" applyBorder="1" applyAlignment="1">
      <alignment horizontal="left" vertical="center"/>
    </xf>
    <xf numFmtId="0" fontId="18" fillId="0" borderId="5" xfId="0" applyFont="1" applyFill="1" applyBorder="1" applyAlignment="1">
      <alignment horizontal="left" vertical="top"/>
    </xf>
    <xf numFmtId="0" fontId="18" fillId="0" borderId="6" xfId="0" applyFont="1" applyFill="1" applyBorder="1" applyAlignment="1">
      <alignment horizontal="left" vertical="top"/>
    </xf>
    <xf numFmtId="0" fontId="18" fillId="0" borderId="4" xfId="0" applyFont="1" applyFill="1" applyBorder="1" applyAlignment="1">
      <alignment horizontal="left" vertical="top"/>
    </xf>
    <xf numFmtId="0" fontId="18" fillId="0" borderId="1" xfId="0" applyFont="1" applyFill="1" applyBorder="1" applyAlignment="1">
      <alignment horizontal="left" vertical="top" wrapText="1"/>
    </xf>
    <xf numFmtId="0" fontId="20" fillId="0" borderId="4" xfId="0" applyFont="1" applyFill="1" applyBorder="1" applyAlignment="1">
      <alignment horizontal="left" vertical="center"/>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0" fontId="0" fillId="0" borderId="8" xfId="0" applyFont="1" applyFill="1" applyBorder="1" applyAlignment="1">
      <alignment horizontal="center" vertical="center" wrapText="1"/>
    </xf>
    <xf numFmtId="0" fontId="20" fillId="0" borderId="5" xfId="0" applyFont="1" applyFill="1" applyBorder="1" applyAlignment="1">
      <alignment horizontal="left" vertical="top"/>
    </xf>
    <xf numFmtId="0" fontId="20" fillId="0" borderId="6" xfId="0" applyFont="1" applyFill="1" applyBorder="1" applyAlignment="1">
      <alignment horizontal="left" vertical="top"/>
    </xf>
    <xf numFmtId="0" fontId="20" fillId="0" borderId="4" xfId="0" applyFont="1" applyFill="1" applyBorder="1" applyAlignment="1">
      <alignment horizontal="left" vertical="top"/>
    </xf>
    <xf numFmtId="0" fontId="15" fillId="0" borderId="5" xfId="0" applyFont="1" applyFill="1" applyBorder="1" applyAlignment="1">
      <alignment horizontal="center" vertical="top"/>
    </xf>
    <xf numFmtId="0" fontId="15" fillId="0" borderId="6" xfId="0" applyFont="1" applyFill="1" applyBorder="1" applyAlignment="1">
      <alignment horizontal="center" vertical="top"/>
    </xf>
    <xf numFmtId="165" fontId="15" fillId="0" borderId="5" xfId="0" applyNumberFormat="1" applyFont="1" applyFill="1" applyBorder="1" applyAlignment="1">
      <alignment horizontal="center" vertical="top"/>
    </xf>
    <xf numFmtId="165" fontId="15" fillId="0" borderId="6" xfId="0" applyNumberFormat="1" applyFont="1" applyFill="1" applyBorder="1" applyAlignment="1">
      <alignment horizontal="center" vertical="top"/>
    </xf>
    <xf numFmtId="165" fontId="15" fillId="0" borderId="4" xfId="0" applyNumberFormat="1" applyFont="1" applyFill="1" applyBorder="1" applyAlignment="1">
      <alignment horizontal="center" vertical="top"/>
    </xf>
    <xf numFmtId="165" fontId="15" fillId="2" borderId="5" xfId="0" applyNumberFormat="1" applyFont="1" applyFill="1" applyBorder="1" applyAlignment="1">
      <alignment horizontal="center" vertical="top"/>
    </xf>
    <xf numFmtId="165" fontId="15" fillId="2" borderId="6" xfId="0" applyNumberFormat="1" applyFont="1" applyFill="1" applyBorder="1" applyAlignment="1">
      <alignment horizontal="center" vertical="top"/>
    </xf>
    <xf numFmtId="165" fontId="15" fillId="2" borderId="4" xfId="0" applyNumberFormat="1" applyFont="1" applyFill="1" applyBorder="1" applyAlignment="1">
      <alignment horizontal="center" vertical="top"/>
    </xf>
    <xf numFmtId="165" fontId="20" fillId="0" borderId="1" xfId="0" applyNumberFormat="1" applyFont="1" applyFill="1" applyBorder="1" applyAlignment="1">
      <alignment horizontal="center" vertical="top"/>
    </xf>
    <xf numFmtId="0" fontId="20" fillId="0" borderId="1" xfId="0" applyFont="1" applyFill="1" applyBorder="1" applyAlignment="1">
      <alignment horizontal="center" vertical="top"/>
    </xf>
    <xf numFmtId="165" fontId="20" fillId="2" borderId="1" xfId="0" applyNumberFormat="1" applyFont="1" applyFill="1" applyBorder="1" applyAlignment="1">
      <alignment horizontal="center" vertical="top"/>
    </xf>
    <xf numFmtId="0" fontId="8" fillId="0" borderId="0" xfId="0" applyFont="1" applyFill="1" applyBorder="1" applyAlignment="1">
      <alignment horizontal="left" wrapText="1"/>
    </xf>
    <xf numFmtId="0" fontId="8" fillId="0" borderId="0" xfId="0" applyFont="1" applyFill="1" applyBorder="1" applyAlignment="1">
      <alignment horizontal="left"/>
    </xf>
    <xf numFmtId="0" fontId="20" fillId="0" borderId="7" xfId="0" applyFont="1" applyFill="1" applyBorder="1" applyAlignment="1">
      <alignment horizontal="center" vertical="top"/>
    </xf>
    <xf numFmtId="0" fontId="20" fillId="0" borderId="9" xfId="0" applyFont="1" applyFill="1" applyBorder="1" applyAlignment="1">
      <alignment horizontal="center" vertical="top"/>
    </xf>
    <xf numFmtId="0" fontId="20" fillId="0" borderId="10" xfId="0" applyFont="1" applyFill="1" applyBorder="1" applyAlignment="1">
      <alignment horizontal="center" vertical="top"/>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97"/>
  <sheetViews>
    <sheetView tabSelected="1" view="pageBreakPreview" zoomScale="60" zoomScaleNormal="50" workbookViewId="0">
      <pane xSplit="9" ySplit="12" topLeftCell="J83" activePane="bottomRight" state="frozen"/>
      <selection pane="topRight" activeCell="J1" sqref="J1"/>
      <selection pane="bottomLeft" activeCell="A13" sqref="A13"/>
      <selection pane="bottomRight" activeCell="N65" sqref="N65"/>
    </sheetView>
  </sheetViews>
  <sheetFormatPr defaultRowHeight="30" customHeight="1"/>
  <cols>
    <col min="1" max="1" width="6.28515625" style="6" customWidth="1"/>
    <col min="2" max="2" width="61.85546875" style="6" customWidth="1"/>
    <col min="3" max="3" width="26" style="6" customWidth="1"/>
    <col min="4" max="4" width="17.7109375" style="6" customWidth="1"/>
    <col min="5" max="5" width="30.5703125" style="6" customWidth="1"/>
    <col min="6" max="6" width="26.140625" style="6" customWidth="1"/>
    <col min="7" max="7" width="21" style="6" customWidth="1"/>
    <col min="8" max="8" width="15.42578125" style="6" customWidth="1"/>
    <col min="9" max="9" width="21.5703125" style="6" customWidth="1"/>
    <col min="10" max="10" width="18.42578125" style="6" customWidth="1"/>
    <col min="11" max="11" width="12.28515625" style="6" customWidth="1"/>
    <col min="12" max="12" width="16.85546875" style="94" customWidth="1"/>
    <col min="13" max="13" width="21.5703125" style="94" customWidth="1"/>
    <col min="14" max="14" width="17.140625" style="94" customWidth="1"/>
    <col min="15" max="15" width="17.42578125" style="6" customWidth="1"/>
    <col min="16" max="16" width="21.5703125" style="6" customWidth="1"/>
    <col min="17" max="17" width="16.140625" style="6" customWidth="1"/>
    <col min="18" max="18" width="21.42578125" style="6" customWidth="1"/>
    <col min="19" max="19" width="22.42578125" style="6" customWidth="1"/>
    <col min="20" max="20" width="25.7109375" style="6" customWidth="1"/>
    <col min="21" max="21" width="18.140625" style="6" customWidth="1"/>
    <col min="22" max="22" width="8.7109375" style="6" customWidth="1"/>
    <col min="23" max="16384" width="9.140625" style="6"/>
  </cols>
  <sheetData>
    <row r="1" spans="1:21" ht="30" customHeight="1">
      <c r="R1" s="136" t="s">
        <v>143</v>
      </c>
      <c r="S1" s="137"/>
      <c r="T1" s="137"/>
      <c r="U1" s="137"/>
    </row>
    <row r="2" spans="1:21" ht="21" customHeight="1">
      <c r="R2" s="137"/>
      <c r="S2" s="137"/>
      <c r="T2" s="137"/>
      <c r="U2" s="137"/>
    </row>
    <row r="3" spans="1:21" ht="30" customHeight="1">
      <c r="A3" s="7"/>
      <c r="B3" s="7"/>
      <c r="C3" s="7"/>
      <c r="D3" s="7"/>
      <c r="E3" s="7"/>
      <c r="F3" s="7"/>
      <c r="G3" s="7"/>
      <c r="H3" s="7"/>
      <c r="I3" s="7"/>
      <c r="J3" s="7"/>
      <c r="K3" s="7"/>
      <c r="L3" s="95"/>
      <c r="M3" s="95"/>
      <c r="N3" s="95"/>
      <c r="O3" s="7"/>
      <c r="P3" s="7"/>
      <c r="Q3" s="7"/>
      <c r="R3" s="136" t="s">
        <v>142</v>
      </c>
      <c r="S3" s="138"/>
      <c r="T3" s="138"/>
      <c r="U3" s="138"/>
    </row>
    <row r="4" spans="1:21" ht="24" customHeight="1">
      <c r="A4" s="139" t="s">
        <v>62</v>
      </c>
      <c r="B4" s="139"/>
      <c r="C4" s="139"/>
      <c r="D4" s="139"/>
      <c r="E4" s="139"/>
      <c r="F4" s="139"/>
      <c r="G4" s="139"/>
      <c r="H4" s="139"/>
      <c r="I4" s="139"/>
      <c r="J4" s="139"/>
      <c r="K4" s="139"/>
      <c r="L4" s="139"/>
      <c r="M4" s="139"/>
      <c r="N4" s="139"/>
      <c r="O4" s="139"/>
      <c r="P4" s="139"/>
      <c r="Q4" s="139"/>
      <c r="R4" s="139"/>
      <c r="S4" s="139"/>
      <c r="T4" s="139"/>
      <c r="U4" s="139"/>
    </row>
    <row r="5" spans="1:21" ht="24" customHeight="1">
      <c r="A5" s="8"/>
      <c r="B5" s="8"/>
      <c r="C5" s="8"/>
      <c r="D5" s="8"/>
      <c r="E5" s="8"/>
      <c r="F5" s="8"/>
      <c r="G5" s="8"/>
      <c r="H5" s="8"/>
      <c r="I5" s="8"/>
      <c r="J5" s="8"/>
      <c r="K5" s="8"/>
      <c r="L5" s="96"/>
      <c r="M5" s="96"/>
      <c r="N5" s="96"/>
      <c r="O5" s="8"/>
      <c r="P5" s="8"/>
      <c r="Q5" s="8"/>
      <c r="R5" s="8"/>
      <c r="S5" s="8"/>
      <c r="T5" s="8"/>
      <c r="U5" s="8"/>
    </row>
    <row r="6" spans="1:21" s="9" customFormat="1" ht="30" customHeight="1">
      <c r="A6" s="140" t="s">
        <v>15</v>
      </c>
      <c r="B6" s="140" t="s">
        <v>84</v>
      </c>
      <c r="C6" s="140" t="s">
        <v>85</v>
      </c>
      <c r="D6" s="140" t="s">
        <v>32</v>
      </c>
      <c r="E6" s="140" t="s">
        <v>33</v>
      </c>
      <c r="F6" s="142" t="s">
        <v>63</v>
      </c>
      <c r="G6" s="142"/>
      <c r="H6" s="142"/>
      <c r="I6" s="142" t="s">
        <v>64</v>
      </c>
      <c r="J6" s="142"/>
      <c r="K6" s="142"/>
      <c r="L6" s="145" t="s">
        <v>65</v>
      </c>
      <c r="M6" s="145"/>
      <c r="N6" s="145"/>
      <c r="O6" s="142" t="s">
        <v>82</v>
      </c>
      <c r="P6" s="142"/>
      <c r="Q6" s="142"/>
      <c r="R6" s="142" t="s">
        <v>83</v>
      </c>
      <c r="S6" s="142"/>
      <c r="T6" s="142"/>
      <c r="U6" s="140" t="s">
        <v>218</v>
      </c>
    </row>
    <row r="7" spans="1:21" s="9" customFormat="1" ht="75" customHeight="1">
      <c r="A7" s="141"/>
      <c r="B7" s="141"/>
      <c r="C7" s="141"/>
      <c r="D7" s="141"/>
      <c r="E7" s="141"/>
      <c r="F7" s="10" t="s">
        <v>34</v>
      </c>
      <c r="G7" s="10" t="s">
        <v>219</v>
      </c>
      <c r="H7" s="10" t="s">
        <v>220</v>
      </c>
      <c r="I7" s="10" t="s">
        <v>34</v>
      </c>
      <c r="J7" s="10" t="s">
        <v>221</v>
      </c>
      <c r="K7" s="10" t="s">
        <v>220</v>
      </c>
      <c r="L7" s="97" t="s">
        <v>34</v>
      </c>
      <c r="M7" s="97" t="s">
        <v>221</v>
      </c>
      <c r="N7" s="97" t="s">
        <v>220</v>
      </c>
      <c r="O7" s="10" t="s">
        <v>34</v>
      </c>
      <c r="P7" s="10" t="s">
        <v>221</v>
      </c>
      <c r="Q7" s="10" t="s">
        <v>220</v>
      </c>
      <c r="R7" s="10" t="s">
        <v>34</v>
      </c>
      <c r="S7" s="10" t="s">
        <v>221</v>
      </c>
      <c r="T7" s="10" t="s">
        <v>220</v>
      </c>
      <c r="U7" s="141"/>
    </row>
    <row r="8" spans="1:21" s="9" customFormat="1" ht="30" customHeight="1">
      <c r="A8" s="11">
        <v>1</v>
      </c>
      <c r="B8" s="12">
        <v>2</v>
      </c>
      <c r="C8" s="12">
        <v>3</v>
      </c>
      <c r="D8" s="12">
        <v>4</v>
      </c>
      <c r="E8" s="12">
        <v>5</v>
      </c>
      <c r="F8" s="12">
        <v>6</v>
      </c>
      <c r="G8" s="12">
        <v>7</v>
      </c>
      <c r="H8" s="12">
        <v>8</v>
      </c>
      <c r="I8" s="12">
        <v>9</v>
      </c>
      <c r="J8" s="12">
        <v>10</v>
      </c>
      <c r="K8" s="12">
        <v>11</v>
      </c>
      <c r="L8" s="98">
        <v>12</v>
      </c>
      <c r="M8" s="98">
        <v>13</v>
      </c>
      <c r="N8" s="98">
        <v>14</v>
      </c>
      <c r="O8" s="12">
        <v>15</v>
      </c>
      <c r="P8" s="12">
        <v>16</v>
      </c>
      <c r="Q8" s="12">
        <v>17</v>
      </c>
      <c r="R8" s="12">
        <v>18</v>
      </c>
      <c r="S8" s="12">
        <v>19</v>
      </c>
      <c r="T8" s="12">
        <v>20</v>
      </c>
      <c r="U8" s="12">
        <v>21</v>
      </c>
    </row>
    <row r="9" spans="1:21" s="9" customFormat="1" ht="30" customHeight="1">
      <c r="A9" s="146" t="s">
        <v>16</v>
      </c>
      <c r="B9" s="147"/>
      <c r="C9" s="147"/>
      <c r="D9" s="147"/>
      <c r="E9" s="147"/>
      <c r="F9" s="147"/>
      <c r="G9" s="147"/>
      <c r="H9" s="147"/>
      <c r="I9" s="147"/>
      <c r="J9" s="147"/>
      <c r="K9" s="147"/>
      <c r="L9" s="147"/>
      <c r="M9" s="147"/>
      <c r="N9" s="147"/>
      <c r="O9" s="147"/>
      <c r="P9" s="147"/>
      <c r="Q9" s="147"/>
      <c r="R9" s="147"/>
      <c r="S9" s="147"/>
      <c r="T9" s="147"/>
      <c r="U9" s="148"/>
    </row>
    <row r="10" spans="1:21" ht="30" customHeight="1">
      <c r="A10" s="13" t="s">
        <v>222</v>
      </c>
      <c r="B10" s="149" t="s">
        <v>199</v>
      </c>
      <c r="C10" s="150"/>
      <c r="D10" s="150"/>
      <c r="E10" s="150"/>
      <c r="F10" s="150"/>
      <c r="G10" s="150"/>
      <c r="H10" s="150"/>
      <c r="I10" s="150"/>
      <c r="J10" s="150"/>
      <c r="K10" s="150"/>
      <c r="L10" s="150"/>
      <c r="M10" s="150"/>
      <c r="N10" s="150"/>
      <c r="O10" s="150"/>
      <c r="P10" s="150"/>
      <c r="Q10" s="150"/>
      <c r="R10" s="150"/>
      <c r="S10" s="150"/>
      <c r="T10" s="150"/>
      <c r="U10" s="151"/>
    </row>
    <row r="11" spans="1:21" ht="129.75" customHeight="1">
      <c r="A11" s="14" t="s">
        <v>17</v>
      </c>
      <c r="B11" s="15" t="s">
        <v>18</v>
      </c>
      <c r="C11" s="152" t="s">
        <v>35</v>
      </c>
      <c r="D11" s="16" t="s">
        <v>36</v>
      </c>
      <c r="E11" s="17" t="s">
        <v>37</v>
      </c>
      <c r="F11" s="2" t="s">
        <v>223</v>
      </c>
      <c r="G11" s="18" t="s">
        <v>224</v>
      </c>
      <c r="H11" s="3">
        <f>43350-15000</f>
        <v>28350</v>
      </c>
      <c r="I11" s="2" t="s">
        <v>293</v>
      </c>
      <c r="J11" s="18" t="s">
        <v>247</v>
      </c>
      <c r="K11" s="3">
        <f>19722+15778-9208</f>
        <v>26292</v>
      </c>
      <c r="L11" s="99" t="s">
        <v>290</v>
      </c>
      <c r="M11" s="100" t="s">
        <v>291</v>
      </c>
      <c r="N11" s="101">
        <v>42513</v>
      </c>
      <c r="O11" s="2" t="s">
        <v>22</v>
      </c>
      <c r="P11" s="18" t="s">
        <v>22</v>
      </c>
      <c r="Q11" s="3">
        <v>0</v>
      </c>
      <c r="R11" s="2" t="s">
        <v>22</v>
      </c>
      <c r="S11" s="18" t="s">
        <v>22</v>
      </c>
      <c r="T11" s="3">
        <v>0</v>
      </c>
      <c r="U11" s="4">
        <f>H11+K11+N11+Q11+T11</f>
        <v>97155</v>
      </c>
    </row>
    <row r="12" spans="1:21" ht="148.5" customHeight="1">
      <c r="A12" s="19" t="s">
        <v>19</v>
      </c>
      <c r="B12" s="20" t="s">
        <v>201</v>
      </c>
      <c r="C12" s="153"/>
      <c r="D12" s="21" t="s">
        <v>38</v>
      </c>
      <c r="E12" s="17" t="s">
        <v>39</v>
      </c>
      <c r="F12" s="2" t="s">
        <v>225</v>
      </c>
      <c r="G12" s="18" t="s">
        <v>224</v>
      </c>
      <c r="H12" s="3">
        <f>17350-5387-2544-2060</f>
        <v>7359</v>
      </c>
      <c r="I12" s="2">
        <v>0</v>
      </c>
      <c r="J12" s="22">
        <v>0</v>
      </c>
      <c r="K12" s="3">
        <v>0</v>
      </c>
      <c r="L12" s="102">
        <v>0</v>
      </c>
      <c r="M12" s="102">
        <v>0</v>
      </c>
      <c r="N12" s="102">
        <v>0</v>
      </c>
      <c r="O12" s="2" t="s">
        <v>22</v>
      </c>
      <c r="P12" s="18" t="s">
        <v>22</v>
      </c>
      <c r="Q12" s="3">
        <v>0</v>
      </c>
      <c r="R12" s="2" t="s">
        <v>22</v>
      </c>
      <c r="S12" s="18" t="s">
        <v>22</v>
      </c>
      <c r="T12" s="3">
        <v>0</v>
      </c>
      <c r="U12" s="4">
        <f>H12+K12+N12+Q12+T12</f>
        <v>7359</v>
      </c>
    </row>
    <row r="13" spans="1:21" ht="108.75" customHeight="1">
      <c r="A13" s="19" t="s">
        <v>20</v>
      </c>
      <c r="B13" s="20" t="s">
        <v>165</v>
      </c>
      <c r="C13" s="11" t="s">
        <v>40</v>
      </c>
      <c r="D13" s="23" t="s">
        <v>36</v>
      </c>
      <c r="E13" s="21" t="s">
        <v>137</v>
      </c>
      <c r="F13" s="2" t="s">
        <v>147</v>
      </c>
      <c r="G13" s="2" t="s">
        <v>117</v>
      </c>
      <c r="H13" s="3">
        <f>8260</f>
        <v>8260</v>
      </c>
      <c r="I13" s="2" t="s">
        <v>214</v>
      </c>
      <c r="J13" s="2" t="s">
        <v>117</v>
      </c>
      <c r="K13" s="3">
        <v>11513</v>
      </c>
      <c r="L13" s="99">
        <v>1362</v>
      </c>
      <c r="M13" s="99" t="s">
        <v>117</v>
      </c>
      <c r="N13" s="101">
        <v>10547</v>
      </c>
      <c r="O13" s="2" t="s">
        <v>22</v>
      </c>
      <c r="P13" s="2" t="s">
        <v>22</v>
      </c>
      <c r="Q13" s="3">
        <v>0</v>
      </c>
      <c r="R13" s="2" t="s">
        <v>22</v>
      </c>
      <c r="S13" s="18" t="s">
        <v>22</v>
      </c>
      <c r="T13" s="3">
        <v>0</v>
      </c>
      <c r="U13" s="4">
        <f>H13+K13+N13+Q13+T13</f>
        <v>30320</v>
      </c>
    </row>
    <row r="14" spans="1:21" ht="107.25" customHeight="1">
      <c r="A14" s="19" t="s">
        <v>21</v>
      </c>
      <c r="B14" s="24" t="s">
        <v>209</v>
      </c>
      <c r="C14" s="11" t="s">
        <v>35</v>
      </c>
      <c r="D14" s="23" t="s">
        <v>38</v>
      </c>
      <c r="E14" s="21" t="s">
        <v>42</v>
      </c>
      <c r="F14" s="2" t="s">
        <v>202</v>
      </c>
      <c r="G14" s="2" t="s">
        <v>136</v>
      </c>
      <c r="H14" s="3">
        <f>4075-2825.3-663.33</f>
        <v>586.36999999999978</v>
      </c>
      <c r="I14" s="2" t="s">
        <v>22</v>
      </c>
      <c r="J14" s="2" t="s">
        <v>22</v>
      </c>
      <c r="K14" s="3">
        <v>0</v>
      </c>
      <c r="L14" s="99" t="s">
        <v>22</v>
      </c>
      <c r="M14" s="99" t="s">
        <v>22</v>
      </c>
      <c r="N14" s="101">
        <v>0</v>
      </c>
      <c r="O14" s="2" t="s">
        <v>22</v>
      </c>
      <c r="P14" s="2" t="s">
        <v>22</v>
      </c>
      <c r="Q14" s="3">
        <v>0</v>
      </c>
      <c r="R14" s="2" t="s">
        <v>22</v>
      </c>
      <c r="S14" s="2" t="s">
        <v>22</v>
      </c>
      <c r="T14" s="3">
        <v>0</v>
      </c>
      <c r="U14" s="4">
        <f>H14+K14+N14+Q14+T14</f>
        <v>586.36999999999978</v>
      </c>
    </row>
    <row r="15" spans="1:21" ht="50.25" customHeight="1">
      <c r="A15" s="19" t="s">
        <v>79</v>
      </c>
      <c r="B15" s="25" t="s">
        <v>122</v>
      </c>
      <c r="C15" s="11" t="s">
        <v>40</v>
      </c>
      <c r="D15" s="21" t="s">
        <v>36</v>
      </c>
      <c r="E15" s="21" t="s">
        <v>47</v>
      </c>
      <c r="F15" s="2" t="s">
        <v>138</v>
      </c>
      <c r="G15" s="2" t="s">
        <v>133</v>
      </c>
      <c r="H15" s="3">
        <f>1192</f>
        <v>1192</v>
      </c>
      <c r="I15" s="26" t="s">
        <v>22</v>
      </c>
      <c r="J15" s="2">
        <v>0</v>
      </c>
      <c r="K15" s="3">
        <v>0</v>
      </c>
      <c r="L15" s="103" t="s">
        <v>22</v>
      </c>
      <c r="M15" s="99">
        <v>0</v>
      </c>
      <c r="N15" s="101">
        <v>0</v>
      </c>
      <c r="O15" s="1" t="s">
        <v>22</v>
      </c>
      <c r="P15" s="2">
        <v>0</v>
      </c>
      <c r="Q15" s="3">
        <v>0</v>
      </c>
      <c r="R15" s="1" t="s">
        <v>22</v>
      </c>
      <c r="S15" s="2">
        <v>0</v>
      </c>
      <c r="T15" s="3">
        <v>0</v>
      </c>
      <c r="U15" s="4">
        <f>H15+K15+N15+Q15+T15</f>
        <v>1192</v>
      </c>
    </row>
    <row r="16" spans="1:21" ht="75" customHeight="1">
      <c r="A16" s="19" t="s">
        <v>114</v>
      </c>
      <c r="B16" s="27" t="s">
        <v>105</v>
      </c>
      <c r="C16" s="28" t="s">
        <v>40</v>
      </c>
      <c r="D16" s="29" t="s">
        <v>36</v>
      </c>
      <c r="E16" s="4" t="s">
        <v>41</v>
      </c>
      <c r="F16" s="3" t="s">
        <v>155</v>
      </c>
      <c r="G16" s="4" t="s">
        <v>56</v>
      </c>
      <c r="H16" s="5">
        <f>6183-123</f>
        <v>6060</v>
      </c>
      <c r="I16" s="3" t="s">
        <v>270</v>
      </c>
      <c r="J16" s="4" t="s">
        <v>56</v>
      </c>
      <c r="K16" s="5">
        <f>5832-126-120</f>
        <v>5586</v>
      </c>
      <c r="L16" s="104" t="s">
        <v>279</v>
      </c>
      <c r="M16" s="102" t="s">
        <v>56</v>
      </c>
      <c r="N16" s="101">
        <v>5760</v>
      </c>
      <c r="O16" s="26" t="s">
        <v>22</v>
      </c>
      <c r="P16" s="2">
        <v>0</v>
      </c>
      <c r="Q16" s="3">
        <v>0</v>
      </c>
      <c r="R16" s="26" t="s">
        <v>22</v>
      </c>
      <c r="S16" s="2">
        <v>0</v>
      </c>
      <c r="T16" s="3">
        <v>0</v>
      </c>
      <c r="U16" s="4">
        <f>H16+K16+T16</f>
        <v>11646</v>
      </c>
    </row>
    <row r="17" spans="1:21" ht="48.75" customHeight="1">
      <c r="A17" s="19" t="s">
        <v>115</v>
      </c>
      <c r="B17" s="27" t="s">
        <v>100</v>
      </c>
      <c r="C17" s="28" t="s">
        <v>40</v>
      </c>
      <c r="D17" s="29" t="s">
        <v>36</v>
      </c>
      <c r="E17" s="30">
        <v>2020</v>
      </c>
      <c r="F17" s="4" t="s">
        <v>119</v>
      </c>
      <c r="G17" s="4" t="s">
        <v>7</v>
      </c>
      <c r="H17" s="4">
        <f>785</f>
        <v>785</v>
      </c>
      <c r="I17" s="4" t="s">
        <v>213</v>
      </c>
      <c r="J17" s="4" t="s">
        <v>7</v>
      </c>
      <c r="K17" s="4">
        <f>18*5</f>
        <v>90</v>
      </c>
      <c r="L17" s="102">
        <v>0</v>
      </c>
      <c r="M17" s="102">
        <v>0</v>
      </c>
      <c r="N17" s="102">
        <v>0</v>
      </c>
      <c r="O17" s="4">
        <v>0</v>
      </c>
      <c r="P17" s="4">
        <v>0</v>
      </c>
      <c r="Q17" s="4">
        <v>0</v>
      </c>
      <c r="R17" s="4">
        <v>0</v>
      </c>
      <c r="S17" s="4">
        <v>0</v>
      </c>
      <c r="T17" s="4">
        <v>0</v>
      </c>
      <c r="U17" s="4">
        <f t="shared" ref="U17:U24" si="0">H17+K17+N17+Q17+T17</f>
        <v>875</v>
      </c>
    </row>
    <row r="18" spans="1:21" ht="63.75" customHeight="1">
      <c r="A18" s="19" t="s">
        <v>167</v>
      </c>
      <c r="B18" s="27" t="s">
        <v>101</v>
      </c>
      <c r="C18" s="28" t="s">
        <v>40</v>
      </c>
      <c r="D18" s="29" t="s">
        <v>36</v>
      </c>
      <c r="E18" s="30">
        <v>2020</v>
      </c>
      <c r="F18" s="4" t="s">
        <v>156</v>
      </c>
      <c r="G18" s="4" t="s">
        <v>8</v>
      </c>
      <c r="H18" s="4">
        <f>110</f>
        <v>110</v>
      </c>
      <c r="I18" s="4">
        <v>0</v>
      </c>
      <c r="J18" s="4">
        <v>0</v>
      </c>
      <c r="K18" s="4">
        <v>0</v>
      </c>
      <c r="L18" s="102">
        <v>0</v>
      </c>
      <c r="M18" s="102">
        <v>0</v>
      </c>
      <c r="N18" s="102">
        <v>0</v>
      </c>
      <c r="O18" s="4">
        <v>0</v>
      </c>
      <c r="P18" s="4">
        <v>0</v>
      </c>
      <c r="Q18" s="4">
        <v>0</v>
      </c>
      <c r="R18" s="4">
        <v>0</v>
      </c>
      <c r="S18" s="4">
        <v>0</v>
      </c>
      <c r="T18" s="4">
        <v>0</v>
      </c>
      <c r="U18" s="4">
        <f t="shared" si="0"/>
        <v>110</v>
      </c>
    </row>
    <row r="19" spans="1:21" ht="97.5" customHeight="1">
      <c r="A19" s="19" t="s">
        <v>168</v>
      </c>
      <c r="B19" s="27" t="s">
        <v>102</v>
      </c>
      <c r="C19" s="28" t="s">
        <v>40</v>
      </c>
      <c r="D19" s="29" t="s">
        <v>36</v>
      </c>
      <c r="E19" s="30">
        <v>2020</v>
      </c>
      <c r="F19" s="4" t="s">
        <v>120</v>
      </c>
      <c r="G19" s="4" t="s">
        <v>9</v>
      </c>
      <c r="H19" s="4">
        <f>53</f>
        <v>53</v>
      </c>
      <c r="I19" s="4">
        <v>0</v>
      </c>
      <c r="J19" s="4">
        <v>0</v>
      </c>
      <c r="K19" s="4">
        <v>0</v>
      </c>
      <c r="L19" s="102">
        <v>0</v>
      </c>
      <c r="M19" s="102">
        <v>0</v>
      </c>
      <c r="N19" s="102">
        <v>0</v>
      </c>
      <c r="O19" s="4">
        <v>0</v>
      </c>
      <c r="P19" s="4">
        <v>0</v>
      </c>
      <c r="Q19" s="4">
        <v>0</v>
      </c>
      <c r="R19" s="4">
        <v>0</v>
      </c>
      <c r="S19" s="4">
        <v>0</v>
      </c>
      <c r="T19" s="4">
        <v>0</v>
      </c>
      <c r="U19" s="4">
        <f t="shared" si="0"/>
        <v>53</v>
      </c>
    </row>
    <row r="20" spans="1:21" ht="80.25" customHeight="1">
      <c r="A20" s="19" t="s">
        <v>169</v>
      </c>
      <c r="B20" s="27" t="s">
        <v>103</v>
      </c>
      <c r="C20" s="28" t="s">
        <v>40</v>
      </c>
      <c r="D20" s="29" t="s">
        <v>36</v>
      </c>
      <c r="E20" s="30">
        <v>2020</v>
      </c>
      <c r="F20" s="4" t="s">
        <v>163</v>
      </c>
      <c r="G20" s="4" t="s">
        <v>8</v>
      </c>
      <c r="H20" s="4">
        <f>112+18</f>
        <v>130</v>
      </c>
      <c r="I20" s="4">
        <v>0</v>
      </c>
      <c r="J20" s="4">
        <v>0</v>
      </c>
      <c r="K20" s="4">
        <v>0</v>
      </c>
      <c r="L20" s="102">
        <v>0</v>
      </c>
      <c r="M20" s="102">
        <v>0</v>
      </c>
      <c r="N20" s="102">
        <v>0</v>
      </c>
      <c r="O20" s="4">
        <v>0</v>
      </c>
      <c r="P20" s="4">
        <v>0</v>
      </c>
      <c r="Q20" s="4">
        <v>0</v>
      </c>
      <c r="R20" s="4">
        <v>0</v>
      </c>
      <c r="S20" s="4">
        <v>0</v>
      </c>
      <c r="T20" s="4">
        <v>0</v>
      </c>
      <c r="U20" s="4">
        <f t="shared" si="0"/>
        <v>130</v>
      </c>
    </row>
    <row r="21" spans="1:21" ht="87.75" customHeight="1">
      <c r="A21" s="19" t="s">
        <v>170</v>
      </c>
      <c r="B21" s="27" t="s">
        <v>104</v>
      </c>
      <c r="C21" s="28" t="s">
        <v>40</v>
      </c>
      <c r="D21" s="29" t="s">
        <v>36</v>
      </c>
      <c r="E21" s="30">
        <v>2020</v>
      </c>
      <c r="F21" s="4" t="s">
        <v>144</v>
      </c>
      <c r="G21" s="31" t="s">
        <v>10</v>
      </c>
      <c r="H21" s="4">
        <v>120</v>
      </c>
      <c r="I21" s="4">
        <v>0</v>
      </c>
      <c r="J21" s="4">
        <v>0</v>
      </c>
      <c r="K21" s="4">
        <v>0</v>
      </c>
      <c r="L21" s="102" t="s">
        <v>215</v>
      </c>
      <c r="M21" s="102">
        <v>30</v>
      </c>
      <c r="N21" s="102">
        <v>60</v>
      </c>
      <c r="O21" s="4">
        <v>0</v>
      </c>
      <c r="P21" s="4">
        <v>0</v>
      </c>
      <c r="Q21" s="4">
        <v>0</v>
      </c>
      <c r="R21" s="4">
        <v>0</v>
      </c>
      <c r="S21" s="4">
        <v>0</v>
      </c>
      <c r="T21" s="4">
        <v>0</v>
      </c>
      <c r="U21" s="4">
        <f t="shared" si="0"/>
        <v>180</v>
      </c>
    </row>
    <row r="22" spans="1:21" ht="72.75" customHeight="1">
      <c r="A22" s="19" t="s">
        <v>171</v>
      </c>
      <c r="B22" s="27" t="s">
        <v>146</v>
      </c>
      <c r="C22" s="28" t="s">
        <v>4</v>
      </c>
      <c r="D22" s="29" t="s">
        <v>61</v>
      </c>
      <c r="E22" s="4" t="s">
        <v>41</v>
      </c>
      <c r="F22" s="3" t="s">
        <v>141</v>
      </c>
      <c r="G22" s="31" t="s">
        <v>140</v>
      </c>
      <c r="H22" s="5">
        <v>23068</v>
      </c>
      <c r="I22" s="3" t="s">
        <v>278</v>
      </c>
      <c r="J22" s="31" t="s">
        <v>252</v>
      </c>
      <c r="K22" s="5">
        <f>23742-1150</f>
        <v>22592</v>
      </c>
      <c r="L22" s="101" t="s">
        <v>251</v>
      </c>
      <c r="M22" s="105" t="s">
        <v>252</v>
      </c>
      <c r="N22" s="106">
        <v>24077</v>
      </c>
      <c r="O22" s="3" t="s">
        <v>251</v>
      </c>
      <c r="P22" s="31" t="s">
        <v>252</v>
      </c>
      <c r="Q22" s="5">
        <v>24077</v>
      </c>
      <c r="R22" s="3" t="s">
        <v>251</v>
      </c>
      <c r="S22" s="31" t="s">
        <v>252</v>
      </c>
      <c r="T22" s="5">
        <v>24077</v>
      </c>
      <c r="U22" s="4">
        <f t="shared" si="0"/>
        <v>117891</v>
      </c>
    </row>
    <row r="23" spans="1:21" ht="66" customHeight="1">
      <c r="A23" s="19" t="s">
        <v>172</v>
      </c>
      <c r="B23" s="27" t="s">
        <v>135</v>
      </c>
      <c r="C23" s="28" t="s">
        <v>4</v>
      </c>
      <c r="D23" s="29" t="s">
        <v>130</v>
      </c>
      <c r="E23" s="4" t="s">
        <v>250</v>
      </c>
      <c r="F23" s="3" t="s">
        <v>131</v>
      </c>
      <c r="G23" s="4" t="s">
        <v>132</v>
      </c>
      <c r="H23" s="5">
        <v>238</v>
      </c>
      <c r="I23" s="3" t="s">
        <v>215</v>
      </c>
      <c r="J23" s="4" t="s">
        <v>132</v>
      </c>
      <c r="K23" s="5">
        <f>2*238</f>
        <v>476</v>
      </c>
      <c r="L23" s="101">
        <v>0</v>
      </c>
      <c r="M23" s="105">
        <v>0</v>
      </c>
      <c r="N23" s="106">
        <v>0</v>
      </c>
      <c r="O23" s="3">
        <v>0</v>
      </c>
      <c r="P23" s="31">
        <v>0</v>
      </c>
      <c r="Q23" s="5">
        <v>0</v>
      </c>
      <c r="R23" s="3">
        <v>0</v>
      </c>
      <c r="S23" s="4">
        <v>0</v>
      </c>
      <c r="T23" s="5">
        <v>0</v>
      </c>
      <c r="U23" s="4">
        <f t="shared" si="0"/>
        <v>714</v>
      </c>
    </row>
    <row r="24" spans="1:21" ht="81" customHeight="1">
      <c r="A24" s="19" t="s">
        <v>173</v>
      </c>
      <c r="B24" s="27" t="s">
        <v>166</v>
      </c>
      <c r="C24" s="28" t="s">
        <v>40</v>
      </c>
      <c r="D24" s="21" t="s">
        <v>36</v>
      </c>
      <c r="E24" s="4" t="s">
        <v>71</v>
      </c>
      <c r="F24" s="5" t="s">
        <v>164</v>
      </c>
      <c r="G24" s="3" t="s">
        <v>72</v>
      </c>
      <c r="H24" s="3">
        <f>300-180</f>
        <v>120</v>
      </c>
      <c r="I24" s="3">
        <v>0</v>
      </c>
      <c r="J24" s="31">
        <v>0</v>
      </c>
      <c r="K24" s="5">
        <v>0</v>
      </c>
      <c r="L24" s="101">
        <v>0</v>
      </c>
      <c r="M24" s="105">
        <v>0</v>
      </c>
      <c r="N24" s="106">
        <v>0</v>
      </c>
      <c r="O24" s="3">
        <v>0</v>
      </c>
      <c r="P24" s="31">
        <v>0</v>
      </c>
      <c r="Q24" s="5">
        <v>0</v>
      </c>
      <c r="R24" s="3">
        <v>0</v>
      </c>
      <c r="S24" s="31">
        <v>0</v>
      </c>
      <c r="T24" s="5">
        <v>0</v>
      </c>
      <c r="U24" s="4">
        <f t="shared" si="0"/>
        <v>120</v>
      </c>
    </row>
    <row r="25" spans="1:21" s="37" customFormat="1" ht="30" customHeight="1">
      <c r="A25" s="143" t="s">
        <v>43</v>
      </c>
      <c r="B25" s="144"/>
      <c r="C25" s="154"/>
      <c r="D25" s="144"/>
      <c r="E25" s="144"/>
      <c r="F25" s="32"/>
      <c r="G25" s="33"/>
      <c r="H25" s="34">
        <f>H26+H27+H28</f>
        <v>76431.37</v>
      </c>
      <c r="I25" s="35"/>
      <c r="J25" s="36"/>
      <c r="K25" s="34">
        <f>K26+K27</f>
        <v>43481</v>
      </c>
      <c r="L25" s="107"/>
      <c r="M25" s="108"/>
      <c r="N25" s="109">
        <f>N26+N27+N28</f>
        <v>82957</v>
      </c>
      <c r="O25" s="34"/>
      <c r="P25" s="34"/>
      <c r="Q25" s="34">
        <f>Q26+Q27+Q28</f>
        <v>24077</v>
      </c>
      <c r="R25" s="34"/>
      <c r="S25" s="34"/>
      <c r="T25" s="34">
        <f>T26+T27</f>
        <v>0</v>
      </c>
      <c r="U25" s="34">
        <f>SUM(H25:T25)</f>
        <v>226946.37</v>
      </c>
    </row>
    <row r="26" spans="1:21" ht="30" customHeight="1">
      <c r="A26" s="155" t="s">
        <v>35</v>
      </c>
      <c r="B26" s="155"/>
      <c r="C26" s="155"/>
      <c r="D26" s="155"/>
      <c r="E26" s="155"/>
      <c r="F26" s="38"/>
      <c r="G26" s="39"/>
      <c r="H26" s="40">
        <f>H11+H12+H14</f>
        <v>36295.370000000003</v>
      </c>
      <c r="I26" s="41"/>
      <c r="J26" s="41"/>
      <c r="K26" s="40">
        <f>K11+K12+K14</f>
        <v>26292</v>
      </c>
      <c r="L26" s="110"/>
      <c r="M26" s="110"/>
      <c r="N26" s="111">
        <f>N11+N12+N14</f>
        <v>42513</v>
      </c>
      <c r="O26" s="40"/>
      <c r="P26" s="40"/>
      <c r="Q26" s="40">
        <f>Q11+Q12+Q14</f>
        <v>0</v>
      </c>
      <c r="R26" s="40"/>
      <c r="S26" s="40"/>
      <c r="T26" s="40">
        <f>T11+T12+T14</f>
        <v>0</v>
      </c>
      <c r="U26" s="40">
        <f>SUM(H26:T26)</f>
        <v>105100.37</v>
      </c>
    </row>
    <row r="27" spans="1:21" ht="30" customHeight="1">
      <c r="A27" s="155" t="s">
        <v>44</v>
      </c>
      <c r="B27" s="155"/>
      <c r="C27" s="155"/>
      <c r="D27" s="155"/>
      <c r="E27" s="155"/>
      <c r="F27" s="38"/>
      <c r="G27" s="39"/>
      <c r="H27" s="40">
        <f>H13+H15+H16+H17+H18+H19+H20+H21+H24</f>
        <v>16830</v>
      </c>
      <c r="I27" s="41"/>
      <c r="J27" s="41"/>
      <c r="K27" s="40">
        <f>K13+K15+K16+K17+K18+K19+K20+K21+K24</f>
        <v>17189</v>
      </c>
      <c r="L27" s="110"/>
      <c r="M27" s="110"/>
      <c r="N27" s="111">
        <f>N13+N15+N16+N17+N18+N19+N20+N21+N24</f>
        <v>16367</v>
      </c>
      <c r="O27" s="40"/>
      <c r="P27" s="40"/>
      <c r="Q27" s="40">
        <f>Q13+Q15+Q16+Q17+Q18+Q19+Q20+Q21+Q24</f>
        <v>0</v>
      </c>
      <c r="R27" s="40"/>
      <c r="S27" s="40"/>
      <c r="T27" s="40">
        <f>T13+T15+T16+T17+T18+T19+T20+T21+T24</f>
        <v>0</v>
      </c>
      <c r="U27" s="40">
        <f>H27+K27+N27+Q27+T27</f>
        <v>50386</v>
      </c>
    </row>
    <row r="28" spans="1:21" ht="30" customHeight="1">
      <c r="A28" s="42" t="s">
        <v>4</v>
      </c>
      <c r="B28" s="43"/>
      <c r="C28" s="44"/>
      <c r="D28" s="44"/>
      <c r="E28" s="44"/>
      <c r="F28" s="38"/>
      <c r="G28" s="39"/>
      <c r="H28" s="40">
        <f>H22+H23</f>
        <v>23306</v>
      </c>
      <c r="I28" s="41"/>
      <c r="J28" s="41"/>
      <c r="K28" s="40">
        <f>K22+K23</f>
        <v>23068</v>
      </c>
      <c r="L28" s="110"/>
      <c r="M28" s="110"/>
      <c r="N28" s="111">
        <f>N22+N23</f>
        <v>24077</v>
      </c>
      <c r="O28" s="40"/>
      <c r="P28" s="40"/>
      <c r="Q28" s="40">
        <f>Q22+Q23</f>
        <v>24077</v>
      </c>
      <c r="R28" s="40"/>
      <c r="S28" s="40"/>
      <c r="T28" s="40">
        <f>T22+T23</f>
        <v>24077</v>
      </c>
      <c r="U28" s="40">
        <f>H28+K28+N28+Q28</f>
        <v>94528</v>
      </c>
    </row>
    <row r="29" spans="1:21" ht="30" customHeight="1">
      <c r="A29" s="45" t="s">
        <v>226</v>
      </c>
      <c r="B29" s="149" t="s">
        <v>109</v>
      </c>
      <c r="C29" s="150"/>
      <c r="D29" s="150"/>
      <c r="E29" s="150"/>
      <c r="F29" s="150"/>
      <c r="G29" s="150"/>
      <c r="H29" s="150"/>
      <c r="I29" s="150"/>
      <c r="J29" s="150"/>
      <c r="K29" s="150"/>
      <c r="L29" s="150"/>
      <c r="M29" s="150"/>
      <c r="N29" s="150"/>
      <c r="O29" s="150"/>
      <c r="P29" s="150"/>
      <c r="Q29" s="150"/>
      <c r="R29" s="150"/>
      <c r="S29" s="150"/>
      <c r="T29" s="150"/>
      <c r="U29" s="151"/>
    </row>
    <row r="30" spans="1:21" ht="107.25" customHeight="1">
      <c r="A30" s="19" t="s">
        <v>23</v>
      </c>
      <c r="B30" s="46" t="s">
        <v>123</v>
      </c>
      <c r="C30" s="21"/>
      <c r="D30" s="21" t="s">
        <v>36</v>
      </c>
      <c r="E30" s="23" t="s">
        <v>227</v>
      </c>
      <c r="F30" s="2" t="s">
        <v>228</v>
      </c>
      <c r="G30" s="2" t="s">
        <v>151</v>
      </c>
      <c r="H30" s="3">
        <f>2664-772</f>
        <v>1892</v>
      </c>
      <c r="I30" s="1" t="s">
        <v>271</v>
      </c>
      <c r="J30" s="2" t="s">
        <v>148</v>
      </c>
      <c r="K30" s="3">
        <f>1892-286-534</f>
        <v>1072</v>
      </c>
      <c r="L30" s="112" t="s">
        <v>280</v>
      </c>
      <c r="M30" s="99" t="s">
        <v>148</v>
      </c>
      <c r="N30" s="101">
        <v>1633</v>
      </c>
      <c r="O30" s="3">
        <v>0</v>
      </c>
      <c r="P30" s="31">
        <v>0</v>
      </c>
      <c r="Q30" s="5">
        <v>0</v>
      </c>
      <c r="R30" s="3">
        <v>0</v>
      </c>
      <c r="S30" s="31">
        <v>0</v>
      </c>
      <c r="T30" s="5">
        <v>0</v>
      </c>
      <c r="U30" s="4">
        <f>H30+K30+N30+Q30+T30</f>
        <v>4597</v>
      </c>
    </row>
    <row r="31" spans="1:21" ht="30" customHeight="1">
      <c r="A31" s="143" t="s">
        <v>45</v>
      </c>
      <c r="B31" s="144"/>
      <c r="C31" s="144"/>
      <c r="D31" s="144"/>
      <c r="E31" s="144"/>
      <c r="F31" s="38"/>
      <c r="G31" s="39"/>
      <c r="H31" s="34">
        <f>SUM(H32:H32)</f>
        <v>1892</v>
      </c>
      <c r="I31" s="47"/>
      <c r="J31" s="48"/>
      <c r="K31" s="34">
        <f>SUM(K32:K32)</f>
        <v>1072</v>
      </c>
      <c r="L31" s="113"/>
      <c r="M31" s="114"/>
      <c r="N31" s="109">
        <f>N32</f>
        <v>1633</v>
      </c>
      <c r="O31" s="49"/>
      <c r="P31" s="49"/>
      <c r="Q31" s="34">
        <f>SUM(Q32:Q32)</f>
        <v>0</v>
      </c>
      <c r="R31" s="49"/>
      <c r="S31" s="49"/>
      <c r="T31" s="34">
        <f>SUM(T32:T32)</f>
        <v>0</v>
      </c>
      <c r="U31" s="34">
        <f>H31+K31+N31+Q31+T31</f>
        <v>4597</v>
      </c>
    </row>
    <row r="32" spans="1:21" ht="30" customHeight="1">
      <c r="A32" s="155" t="s">
        <v>44</v>
      </c>
      <c r="B32" s="155"/>
      <c r="C32" s="155"/>
      <c r="D32" s="155"/>
      <c r="E32" s="155"/>
      <c r="F32" s="38"/>
      <c r="G32" s="39"/>
      <c r="H32" s="40">
        <f>SUM(,H30,)</f>
        <v>1892</v>
      </c>
      <c r="I32" s="41"/>
      <c r="J32" s="41"/>
      <c r="K32" s="40">
        <f>SUM(,K30,)</f>
        <v>1072</v>
      </c>
      <c r="L32" s="110"/>
      <c r="M32" s="110"/>
      <c r="N32" s="111">
        <f>SUM(,N30,)</f>
        <v>1633</v>
      </c>
      <c r="O32" s="40"/>
      <c r="P32" s="40"/>
      <c r="Q32" s="40">
        <f>SUM(,Q30,)</f>
        <v>0</v>
      </c>
      <c r="R32" s="40"/>
      <c r="S32" s="40"/>
      <c r="T32" s="40">
        <f>SUM(,T30,)</f>
        <v>0</v>
      </c>
      <c r="U32" s="49">
        <f>H32+K32+N32+Q32+T32</f>
        <v>4597</v>
      </c>
    </row>
    <row r="33" spans="1:21" ht="30" customHeight="1">
      <c r="A33" s="45" t="s">
        <v>229</v>
      </c>
      <c r="B33" s="160" t="s">
        <v>174</v>
      </c>
      <c r="C33" s="160"/>
      <c r="D33" s="160"/>
      <c r="E33" s="160"/>
      <c r="F33" s="160"/>
      <c r="G33" s="160"/>
      <c r="H33" s="160"/>
      <c r="I33" s="160"/>
      <c r="J33" s="160"/>
      <c r="K33" s="160"/>
      <c r="L33" s="160"/>
      <c r="M33" s="160"/>
      <c r="N33" s="160"/>
      <c r="O33" s="160"/>
      <c r="P33" s="160"/>
      <c r="Q33" s="160"/>
      <c r="R33" s="160"/>
      <c r="S33" s="160"/>
      <c r="T33" s="160"/>
      <c r="U33" s="160"/>
    </row>
    <row r="34" spans="1:21" ht="109.5" customHeight="1">
      <c r="A34" s="19" t="s">
        <v>24</v>
      </c>
      <c r="B34" s="46" t="s">
        <v>212</v>
      </c>
      <c r="C34" s="50" t="s">
        <v>40</v>
      </c>
      <c r="D34" s="16" t="s">
        <v>36</v>
      </c>
      <c r="E34" s="16" t="s">
        <v>49</v>
      </c>
      <c r="F34" s="2" t="s">
        <v>153</v>
      </c>
      <c r="G34" s="2" t="s">
        <v>22</v>
      </c>
      <c r="H34" s="3">
        <v>2949</v>
      </c>
      <c r="I34" s="2" t="s">
        <v>272</v>
      </c>
      <c r="J34" s="135" t="s">
        <v>265</v>
      </c>
      <c r="K34" s="3">
        <f>1775+587-49</f>
        <v>2313</v>
      </c>
      <c r="L34" s="99" t="s">
        <v>281</v>
      </c>
      <c r="M34" s="99" t="s">
        <v>265</v>
      </c>
      <c r="N34" s="101">
        <v>2362</v>
      </c>
      <c r="O34" s="3">
        <v>0</v>
      </c>
      <c r="P34" s="31">
        <v>0</v>
      </c>
      <c r="Q34" s="5">
        <v>0</v>
      </c>
      <c r="R34" s="3">
        <v>0</v>
      </c>
      <c r="S34" s="31">
        <v>0</v>
      </c>
      <c r="T34" s="5">
        <v>0</v>
      </c>
      <c r="U34" s="4">
        <f t="shared" ref="U34:U50" si="1">H34+K34+N34+Q34+T34</f>
        <v>7624</v>
      </c>
    </row>
    <row r="35" spans="1:21" ht="223.5" customHeight="1">
      <c r="A35" s="19" t="s">
        <v>134</v>
      </c>
      <c r="B35" s="25" t="s">
        <v>26</v>
      </c>
      <c r="C35" s="50" t="s">
        <v>40</v>
      </c>
      <c r="D35" s="21" t="s">
        <v>36</v>
      </c>
      <c r="E35" s="21" t="s">
        <v>41</v>
      </c>
      <c r="F35" s="2" t="s">
        <v>230</v>
      </c>
      <c r="G35" s="2" t="s">
        <v>50</v>
      </c>
      <c r="H35" s="3">
        <v>9</v>
      </c>
      <c r="I35" s="2" t="s">
        <v>230</v>
      </c>
      <c r="J35" s="2" t="s">
        <v>50</v>
      </c>
      <c r="K35" s="3">
        <v>9</v>
      </c>
      <c r="L35" s="99" t="s">
        <v>230</v>
      </c>
      <c r="M35" s="99" t="s">
        <v>50</v>
      </c>
      <c r="N35" s="101">
        <v>9</v>
      </c>
      <c r="O35" s="3">
        <v>0</v>
      </c>
      <c r="P35" s="31">
        <v>0</v>
      </c>
      <c r="Q35" s="5">
        <v>0</v>
      </c>
      <c r="R35" s="3">
        <v>0</v>
      </c>
      <c r="S35" s="31">
        <v>0</v>
      </c>
      <c r="T35" s="5">
        <v>0</v>
      </c>
      <c r="U35" s="4">
        <f t="shared" si="1"/>
        <v>27</v>
      </c>
    </row>
    <row r="36" spans="1:21" ht="91.5" customHeight="1">
      <c r="A36" s="19" t="s">
        <v>175</v>
      </c>
      <c r="B36" s="25" t="s">
        <v>27</v>
      </c>
      <c r="C36" s="11" t="s">
        <v>40</v>
      </c>
      <c r="D36" s="21" t="s">
        <v>36</v>
      </c>
      <c r="E36" s="21" t="s">
        <v>41</v>
      </c>
      <c r="F36" s="2" t="s">
        <v>68</v>
      </c>
      <c r="G36" s="2" t="s">
        <v>149</v>
      </c>
      <c r="H36" s="3">
        <f>426</f>
        <v>426</v>
      </c>
      <c r="I36" s="2" t="s">
        <v>22</v>
      </c>
      <c r="J36" s="2">
        <v>0</v>
      </c>
      <c r="K36" s="3">
        <v>0</v>
      </c>
      <c r="L36" s="101">
        <v>0</v>
      </c>
      <c r="M36" s="105">
        <v>0</v>
      </c>
      <c r="N36" s="106">
        <v>0</v>
      </c>
      <c r="O36" s="3">
        <v>0</v>
      </c>
      <c r="P36" s="31">
        <v>0</v>
      </c>
      <c r="Q36" s="5">
        <v>0</v>
      </c>
      <c r="R36" s="3">
        <v>0</v>
      </c>
      <c r="S36" s="31">
        <v>0</v>
      </c>
      <c r="T36" s="5">
        <v>0</v>
      </c>
      <c r="U36" s="4">
        <f>H36+K36+N36+Q36+T36</f>
        <v>426</v>
      </c>
    </row>
    <row r="37" spans="1:21" ht="43.5" customHeight="1">
      <c r="A37" s="19" t="s">
        <v>176</v>
      </c>
      <c r="B37" s="25" t="s">
        <v>97</v>
      </c>
      <c r="C37" s="161" t="s">
        <v>89</v>
      </c>
      <c r="D37" s="21" t="s">
        <v>36</v>
      </c>
      <c r="E37" s="21" t="s">
        <v>231</v>
      </c>
      <c r="F37" s="2" t="s">
        <v>232</v>
      </c>
      <c r="G37" s="2" t="s">
        <v>51</v>
      </c>
      <c r="H37" s="3">
        <v>3304</v>
      </c>
      <c r="I37" s="2" t="s">
        <v>266</v>
      </c>
      <c r="J37" s="2" t="s">
        <v>51</v>
      </c>
      <c r="K37" s="3">
        <f>3304-224</f>
        <v>3080</v>
      </c>
      <c r="L37" s="99" t="s">
        <v>266</v>
      </c>
      <c r="M37" s="99" t="s">
        <v>51</v>
      </c>
      <c r="N37" s="101">
        <v>2968</v>
      </c>
      <c r="O37" s="3">
        <v>0</v>
      </c>
      <c r="P37" s="31">
        <v>0</v>
      </c>
      <c r="Q37" s="5">
        <v>0</v>
      </c>
      <c r="R37" s="3">
        <v>0</v>
      </c>
      <c r="S37" s="31">
        <v>0</v>
      </c>
      <c r="T37" s="5">
        <v>0</v>
      </c>
      <c r="U37" s="4">
        <f t="shared" si="1"/>
        <v>9352</v>
      </c>
    </row>
    <row r="38" spans="1:21" ht="96" customHeight="1">
      <c r="A38" s="19" t="s">
        <v>177</v>
      </c>
      <c r="B38" s="25" t="s">
        <v>125</v>
      </c>
      <c r="C38" s="161"/>
      <c r="D38" s="21" t="s">
        <v>36</v>
      </c>
      <c r="E38" s="21" t="s">
        <v>52</v>
      </c>
      <c r="F38" s="2" t="s">
        <v>66</v>
      </c>
      <c r="G38" s="2" t="s">
        <v>233</v>
      </c>
      <c r="H38" s="3">
        <v>378</v>
      </c>
      <c r="I38" s="2" t="s">
        <v>262</v>
      </c>
      <c r="J38" s="2" t="s">
        <v>233</v>
      </c>
      <c r="K38" s="3">
        <f>324+95</f>
        <v>419</v>
      </c>
      <c r="L38" s="99" t="s">
        <v>262</v>
      </c>
      <c r="M38" s="99" t="s">
        <v>233</v>
      </c>
      <c r="N38" s="101">
        <v>495</v>
      </c>
      <c r="O38" s="3">
        <v>0</v>
      </c>
      <c r="P38" s="31">
        <v>0</v>
      </c>
      <c r="Q38" s="5">
        <v>0</v>
      </c>
      <c r="R38" s="3">
        <v>0</v>
      </c>
      <c r="S38" s="31">
        <v>0</v>
      </c>
      <c r="T38" s="5">
        <v>0</v>
      </c>
      <c r="U38" s="4">
        <f t="shared" si="1"/>
        <v>1292</v>
      </c>
    </row>
    <row r="39" spans="1:21" ht="122.25" customHeight="1">
      <c r="A39" s="19" t="s">
        <v>178</v>
      </c>
      <c r="B39" s="25" t="s">
        <v>126</v>
      </c>
      <c r="C39" s="11" t="s">
        <v>40</v>
      </c>
      <c r="D39" s="21" t="s">
        <v>36</v>
      </c>
      <c r="E39" s="21" t="s">
        <v>41</v>
      </c>
      <c r="F39" s="2" t="s">
        <v>67</v>
      </c>
      <c r="G39" s="2" t="s">
        <v>53</v>
      </c>
      <c r="H39" s="3">
        <v>12</v>
      </c>
      <c r="I39" s="2" t="s">
        <v>67</v>
      </c>
      <c r="J39" s="2" t="s">
        <v>53</v>
      </c>
      <c r="K39" s="3">
        <v>12</v>
      </c>
      <c r="L39" s="99" t="s">
        <v>67</v>
      </c>
      <c r="M39" s="99" t="s">
        <v>53</v>
      </c>
      <c r="N39" s="101">
        <v>12</v>
      </c>
      <c r="O39" s="3">
        <v>0</v>
      </c>
      <c r="P39" s="31">
        <v>0</v>
      </c>
      <c r="Q39" s="5">
        <v>0</v>
      </c>
      <c r="R39" s="3">
        <v>0</v>
      </c>
      <c r="S39" s="31">
        <v>0</v>
      </c>
      <c r="T39" s="5">
        <v>0</v>
      </c>
      <c r="U39" s="4">
        <f t="shared" si="1"/>
        <v>36</v>
      </c>
    </row>
    <row r="40" spans="1:21" ht="133.5" customHeight="1">
      <c r="A40" s="19" t="s">
        <v>179</v>
      </c>
      <c r="B40" s="25" t="s">
        <v>204</v>
      </c>
      <c r="C40" s="152" t="s">
        <v>89</v>
      </c>
      <c r="D40" s="21" t="s">
        <v>36</v>
      </c>
      <c r="E40" s="21" t="s">
        <v>49</v>
      </c>
      <c r="F40" s="2" t="s">
        <v>230</v>
      </c>
      <c r="G40" s="2" t="s">
        <v>234</v>
      </c>
      <c r="H40" s="3">
        <v>50</v>
      </c>
      <c r="I40" s="2" t="s">
        <v>22</v>
      </c>
      <c r="J40" s="2">
        <v>0</v>
      </c>
      <c r="K40" s="3">
        <v>0</v>
      </c>
      <c r="L40" s="99" t="s">
        <v>22</v>
      </c>
      <c r="M40" s="99">
        <v>0</v>
      </c>
      <c r="N40" s="101">
        <v>0</v>
      </c>
      <c r="O40" s="2" t="s">
        <v>22</v>
      </c>
      <c r="P40" s="2">
        <v>0</v>
      </c>
      <c r="Q40" s="3">
        <v>0</v>
      </c>
      <c r="R40" s="2" t="s">
        <v>22</v>
      </c>
      <c r="S40" s="2">
        <v>0</v>
      </c>
      <c r="T40" s="3">
        <v>0</v>
      </c>
      <c r="U40" s="4">
        <f t="shared" si="1"/>
        <v>50</v>
      </c>
    </row>
    <row r="41" spans="1:21" ht="107.25" customHeight="1">
      <c r="A41" s="19" t="s">
        <v>180</v>
      </c>
      <c r="B41" s="25" t="s">
        <v>92</v>
      </c>
      <c r="C41" s="162"/>
      <c r="D41" s="21" t="s">
        <v>36</v>
      </c>
      <c r="E41" s="21" t="s">
        <v>49</v>
      </c>
      <c r="F41" s="2" t="s">
        <v>230</v>
      </c>
      <c r="G41" s="2" t="s">
        <v>235</v>
      </c>
      <c r="H41" s="3">
        <v>50</v>
      </c>
      <c r="I41" s="2">
        <v>1</v>
      </c>
      <c r="J41" s="2">
        <v>50</v>
      </c>
      <c r="K41" s="3">
        <f>J41*I41</f>
        <v>50</v>
      </c>
      <c r="L41" s="99">
        <v>1</v>
      </c>
      <c r="M41" s="99">
        <v>50</v>
      </c>
      <c r="N41" s="101">
        <f>M41*L41</f>
        <v>50</v>
      </c>
      <c r="O41" s="2" t="s">
        <v>22</v>
      </c>
      <c r="P41" s="2">
        <v>0</v>
      </c>
      <c r="Q41" s="3">
        <v>0</v>
      </c>
      <c r="R41" s="2" t="s">
        <v>22</v>
      </c>
      <c r="S41" s="2">
        <v>0</v>
      </c>
      <c r="T41" s="3">
        <v>0</v>
      </c>
      <c r="U41" s="4">
        <f t="shared" si="1"/>
        <v>150</v>
      </c>
    </row>
    <row r="42" spans="1:21" ht="144" customHeight="1">
      <c r="A42" s="19" t="s">
        <v>181</v>
      </c>
      <c r="B42" s="25" t="s">
        <v>93</v>
      </c>
      <c r="C42" s="162"/>
      <c r="D42" s="21" t="s">
        <v>36</v>
      </c>
      <c r="E42" s="21" t="s">
        <v>41</v>
      </c>
      <c r="F42" s="2" t="s">
        <v>159</v>
      </c>
      <c r="G42" s="2" t="s">
        <v>160</v>
      </c>
      <c r="H42" s="3">
        <f>480+330</f>
        <v>810</v>
      </c>
      <c r="I42" s="2" t="s">
        <v>159</v>
      </c>
      <c r="J42" s="2" t="s">
        <v>160</v>
      </c>
      <c r="K42" s="3">
        <f>720+50</f>
        <v>770</v>
      </c>
      <c r="L42" s="99" t="s">
        <v>282</v>
      </c>
      <c r="M42" s="99" t="s">
        <v>160</v>
      </c>
      <c r="N42" s="101">
        <v>720</v>
      </c>
      <c r="O42" s="3">
        <v>0</v>
      </c>
      <c r="P42" s="31">
        <v>0</v>
      </c>
      <c r="Q42" s="5">
        <v>0</v>
      </c>
      <c r="R42" s="3">
        <v>0</v>
      </c>
      <c r="S42" s="31">
        <v>0</v>
      </c>
      <c r="T42" s="5">
        <v>0</v>
      </c>
      <c r="U42" s="4">
        <f t="shared" si="1"/>
        <v>2300</v>
      </c>
    </row>
    <row r="43" spans="1:21" ht="185.25" customHeight="1">
      <c r="A43" s="30" t="s">
        <v>182</v>
      </c>
      <c r="B43" s="25" t="s">
        <v>94</v>
      </c>
      <c r="C43" s="162"/>
      <c r="D43" s="21" t="s">
        <v>36</v>
      </c>
      <c r="E43" s="21" t="s">
        <v>49</v>
      </c>
      <c r="F43" s="2" t="s">
        <v>60</v>
      </c>
      <c r="G43" s="2" t="s">
        <v>160</v>
      </c>
      <c r="H43" s="3">
        <v>30</v>
      </c>
      <c r="I43" s="2">
        <v>1</v>
      </c>
      <c r="J43" s="2">
        <v>10</v>
      </c>
      <c r="K43" s="3">
        <f>I43*J43</f>
        <v>10</v>
      </c>
      <c r="L43" s="99">
        <v>1</v>
      </c>
      <c r="M43" s="99">
        <v>10</v>
      </c>
      <c r="N43" s="101">
        <f>L43*M43</f>
        <v>10</v>
      </c>
      <c r="O43" s="2" t="s">
        <v>22</v>
      </c>
      <c r="P43" s="2">
        <v>0</v>
      </c>
      <c r="Q43" s="3">
        <v>0</v>
      </c>
      <c r="R43" s="2" t="s">
        <v>22</v>
      </c>
      <c r="S43" s="2">
        <v>0</v>
      </c>
      <c r="T43" s="3">
        <v>0</v>
      </c>
      <c r="U43" s="4">
        <f t="shared" si="1"/>
        <v>50</v>
      </c>
    </row>
    <row r="44" spans="1:21" ht="95.25" customHeight="1">
      <c r="A44" s="51" t="s">
        <v>183</v>
      </c>
      <c r="B44" s="25" t="s">
        <v>95</v>
      </c>
      <c r="C44" s="153"/>
      <c r="D44" s="21" t="s">
        <v>36</v>
      </c>
      <c r="E44" s="21" t="s">
        <v>49</v>
      </c>
      <c r="F44" s="2">
        <v>1</v>
      </c>
      <c r="G44" s="2" t="s">
        <v>235</v>
      </c>
      <c r="H44" s="3">
        <v>50</v>
      </c>
      <c r="I44" s="2">
        <v>1</v>
      </c>
      <c r="J44" s="2">
        <v>50</v>
      </c>
      <c r="K44" s="3">
        <f>I44*J44</f>
        <v>50</v>
      </c>
      <c r="L44" s="99">
        <v>2</v>
      </c>
      <c r="M44" s="99">
        <v>50</v>
      </c>
      <c r="N44" s="101">
        <f>L44*M44</f>
        <v>100</v>
      </c>
      <c r="O44" s="2" t="s">
        <v>22</v>
      </c>
      <c r="P44" s="2">
        <v>0</v>
      </c>
      <c r="Q44" s="3">
        <v>0</v>
      </c>
      <c r="R44" s="2" t="s">
        <v>22</v>
      </c>
      <c r="S44" s="2">
        <v>0</v>
      </c>
      <c r="T44" s="3">
        <v>0</v>
      </c>
      <c r="U44" s="4">
        <f t="shared" si="1"/>
        <v>200</v>
      </c>
    </row>
    <row r="45" spans="1:21" ht="71.25" customHeight="1">
      <c r="A45" s="51" t="s">
        <v>184</v>
      </c>
      <c r="B45" s="25" t="s">
        <v>28</v>
      </c>
      <c r="C45" s="11" t="s">
        <v>40</v>
      </c>
      <c r="D45" s="21" t="s">
        <v>36</v>
      </c>
      <c r="E45" s="21" t="s">
        <v>41</v>
      </c>
      <c r="F45" s="2" t="s">
        <v>152</v>
      </c>
      <c r="G45" s="2" t="s">
        <v>118</v>
      </c>
      <c r="H45" s="3">
        <f>96</f>
        <v>96</v>
      </c>
      <c r="I45" s="2" t="s">
        <v>267</v>
      </c>
      <c r="J45" s="2" t="s">
        <v>268</v>
      </c>
      <c r="K45" s="3">
        <f>68-25</f>
        <v>43</v>
      </c>
      <c r="L45" s="112" t="s">
        <v>60</v>
      </c>
      <c r="M45" s="99" t="s">
        <v>283</v>
      </c>
      <c r="N45" s="101">
        <v>53</v>
      </c>
      <c r="O45" s="2" t="s">
        <v>22</v>
      </c>
      <c r="P45" s="2">
        <v>0</v>
      </c>
      <c r="Q45" s="3">
        <v>0</v>
      </c>
      <c r="R45" s="2" t="s">
        <v>22</v>
      </c>
      <c r="S45" s="2">
        <v>0</v>
      </c>
      <c r="T45" s="3">
        <v>0</v>
      </c>
      <c r="U45" s="4">
        <f t="shared" si="1"/>
        <v>192</v>
      </c>
    </row>
    <row r="46" spans="1:21" ht="141.75" customHeight="1">
      <c r="A46" s="51" t="s">
        <v>185</v>
      </c>
      <c r="B46" s="25" t="s">
        <v>110</v>
      </c>
      <c r="C46" s="11" t="s">
        <v>40</v>
      </c>
      <c r="D46" s="21" t="s">
        <v>54</v>
      </c>
      <c r="E46" s="21" t="s">
        <v>49</v>
      </c>
      <c r="F46" s="2" t="s">
        <v>145</v>
      </c>
      <c r="G46" s="2" t="s">
        <v>127</v>
      </c>
      <c r="H46" s="3">
        <f>515*55</f>
        <v>28325</v>
      </c>
      <c r="I46" s="2" t="s">
        <v>260</v>
      </c>
      <c r="J46" s="2" t="s">
        <v>69</v>
      </c>
      <c r="K46" s="3">
        <f>550+341+3564</f>
        <v>4455</v>
      </c>
      <c r="L46" s="99">
        <v>50</v>
      </c>
      <c r="M46" s="99" t="s">
        <v>69</v>
      </c>
      <c r="N46" s="101">
        <v>550</v>
      </c>
      <c r="O46" s="2" t="s">
        <v>22</v>
      </c>
      <c r="P46" s="2">
        <v>0</v>
      </c>
      <c r="Q46" s="3">
        <v>0</v>
      </c>
      <c r="R46" s="2" t="s">
        <v>22</v>
      </c>
      <c r="S46" s="2">
        <v>0</v>
      </c>
      <c r="T46" s="3">
        <v>0</v>
      </c>
      <c r="U46" s="4">
        <f t="shared" si="1"/>
        <v>33330</v>
      </c>
    </row>
    <row r="47" spans="1:21" ht="81.75" customHeight="1">
      <c r="A47" s="19" t="s">
        <v>186</v>
      </c>
      <c r="B47" s="20" t="s">
        <v>57</v>
      </c>
      <c r="C47" s="16" t="s">
        <v>46</v>
      </c>
      <c r="D47" s="21" t="s">
        <v>36</v>
      </c>
      <c r="E47" s="21" t="s">
        <v>3</v>
      </c>
      <c r="F47" s="2" t="s">
        <v>161</v>
      </c>
      <c r="G47" s="52" t="s">
        <v>150</v>
      </c>
      <c r="H47" s="3">
        <f>387-2.2</f>
        <v>384.8</v>
      </c>
      <c r="I47" s="2" t="s">
        <v>253</v>
      </c>
      <c r="J47" s="26" t="s">
        <v>273</v>
      </c>
      <c r="K47" s="3">
        <f>387-24.9</f>
        <v>362.1</v>
      </c>
      <c r="L47" s="99" t="s">
        <v>253</v>
      </c>
      <c r="M47" s="103" t="s">
        <v>254</v>
      </c>
      <c r="N47" s="101">
        <v>387</v>
      </c>
      <c r="O47" s="2" t="s">
        <v>253</v>
      </c>
      <c r="P47" s="26" t="s">
        <v>254</v>
      </c>
      <c r="Q47" s="3">
        <v>387</v>
      </c>
      <c r="R47" s="2" t="s">
        <v>253</v>
      </c>
      <c r="S47" s="26" t="s">
        <v>254</v>
      </c>
      <c r="T47" s="3">
        <v>387</v>
      </c>
      <c r="U47" s="4">
        <f t="shared" si="1"/>
        <v>1907.9</v>
      </c>
    </row>
    <row r="48" spans="1:21" ht="123.75" customHeight="1">
      <c r="A48" s="19" t="s">
        <v>187</v>
      </c>
      <c r="B48" s="53" t="s">
        <v>108</v>
      </c>
      <c r="C48" s="16" t="s">
        <v>90</v>
      </c>
      <c r="D48" s="54" t="s">
        <v>36</v>
      </c>
      <c r="E48" s="54" t="s">
        <v>41</v>
      </c>
      <c r="F48" s="55">
        <v>75</v>
      </c>
      <c r="G48" s="55" t="s">
        <v>203</v>
      </c>
      <c r="H48" s="56">
        <v>1248</v>
      </c>
      <c r="I48" s="55" t="s">
        <v>22</v>
      </c>
      <c r="J48" s="55" t="s">
        <v>22</v>
      </c>
      <c r="K48" s="56">
        <v>0</v>
      </c>
      <c r="L48" s="115" t="s">
        <v>22</v>
      </c>
      <c r="M48" s="115" t="s">
        <v>22</v>
      </c>
      <c r="N48" s="116">
        <v>0</v>
      </c>
      <c r="O48" s="55" t="s">
        <v>22</v>
      </c>
      <c r="P48" s="55" t="s">
        <v>22</v>
      </c>
      <c r="Q48" s="56">
        <v>0</v>
      </c>
      <c r="R48" s="55" t="s">
        <v>22</v>
      </c>
      <c r="S48" s="55" t="s">
        <v>22</v>
      </c>
      <c r="T48" s="56">
        <v>0</v>
      </c>
      <c r="U48" s="4">
        <f>H48+K48+N48+Q48+T48</f>
        <v>1248</v>
      </c>
    </row>
    <row r="49" spans="1:23" s="37" customFormat="1" ht="30" customHeight="1">
      <c r="A49" s="143" t="s">
        <v>48</v>
      </c>
      <c r="B49" s="144"/>
      <c r="C49" s="144"/>
      <c r="D49" s="144"/>
      <c r="E49" s="144"/>
      <c r="F49" s="32"/>
      <c r="G49" s="33"/>
      <c r="H49" s="34">
        <f>H50+H51</f>
        <v>38121.800000000003</v>
      </c>
      <c r="I49" s="35"/>
      <c r="J49" s="36"/>
      <c r="K49" s="34">
        <f>K50+K51</f>
        <v>11573.1</v>
      </c>
      <c r="L49" s="107"/>
      <c r="M49" s="108"/>
      <c r="N49" s="109">
        <f>N50+N51</f>
        <v>7716</v>
      </c>
      <c r="O49" s="34"/>
      <c r="P49" s="34"/>
      <c r="Q49" s="34">
        <f>Q50+Q51</f>
        <v>387</v>
      </c>
      <c r="R49" s="34"/>
      <c r="S49" s="34"/>
      <c r="T49" s="34">
        <f>T50+T51</f>
        <v>387</v>
      </c>
      <c r="U49" s="34">
        <f t="shared" si="1"/>
        <v>58184.9</v>
      </c>
    </row>
    <row r="50" spans="1:23" s="37" customFormat="1" ht="30" customHeight="1">
      <c r="A50" s="163" t="s">
        <v>4</v>
      </c>
      <c r="B50" s="164"/>
      <c r="C50" s="57"/>
      <c r="D50" s="57"/>
      <c r="E50" s="57"/>
      <c r="F50" s="32"/>
      <c r="G50" s="33"/>
      <c r="H50" s="49">
        <f>H47</f>
        <v>384.8</v>
      </c>
      <c r="I50" s="47"/>
      <c r="J50" s="48"/>
      <c r="K50" s="49">
        <f>K47</f>
        <v>362.1</v>
      </c>
      <c r="L50" s="113"/>
      <c r="M50" s="114"/>
      <c r="N50" s="117">
        <f>N47</f>
        <v>387</v>
      </c>
      <c r="O50" s="49"/>
      <c r="P50" s="49"/>
      <c r="Q50" s="49">
        <f>Q47</f>
        <v>387</v>
      </c>
      <c r="R50" s="34"/>
      <c r="S50" s="34"/>
      <c r="T50" s="49">
        <f>T47</f>
        <v>387</v>
      </c>
      <c r="U50" s="49">
        <f t="shared" si="1"/>
        <v>1907.9</v>
      </c>
    </row>
    <row r="51" spans="1:23" ht="30" customHeight="1">
      <c r="A51" s="155" t="s">
        <v>44</v>
      </c>
      <c r="B51" s="155"/>
      <c r="C51" s="155"/>
      <c r="D51" s="155"/>
      <c r="E51" s="155"/>
      <c r="F51" s="38"/>
      <c r="G51" s="39"/>
      <c r="H51" s="40">
        <f>H34+H35+H36+H37+H38+H39+H40+H41+H42+H43+H44+H45+H46+H48</f>
        <v>37737</v>
      </c>
      <c r="I51" s="41"/>
      <c r="J51" s="41"/>
      <c r="K51" s="40">
        <f>K34+K35+K36+K37+K38+K39+K40+K41+K42+K43+K44+K45+K46+K48</f>
        <v>11211</v>
      </c>
      <c r="L51" s="110"/>
      <c r="M51" s="110"/>
      <c r="N51" s="111">
        <f>N34+N35+N36+N37+N38+N39+N40+N41+N42+N43+N44+N45+N46+N48</f>
        <v>7329</v>
      </c>
      <c r="O51" s="40"/>
      <c r="P51" s="40"/>
      <c r="Q51" s="40">
        <f>Q34+Q35+Q36+Q37+Q38+Q39+Q40+Q41+Q42+Q43+Q44+Q45+Q46+Q48</f>
        <v>0</v>
      </c>
      <c r="R51" s="40"/>
      <c r="S51" s="40"/>
      <c r="T51" s="40">
        <f>T34+T35+T36+T37+T38+T39+T40+T41+T42+T43+T44+T45+T46+T48</f>
        <v>0</v>
      </c>
      <c r="U51" s="49">
        <f>SUM(H51:T51)</f>
        <v>56277</v>
      </c>
    </row>
    <row r="52" spans="1:23" ht="30" customHeight="1">
      <c r="A52" s="58" t="s">
        <v>236</v>
      </c>
      <c r="B52" s="165" t="s">
        <v>188</v>
      </c>
      <c r="C52" s="166"/>
      <c r="D52" s="166"/>
      <c r="E52" s="166"/>
      <c r="F52" s="166"/>
      <c r="G52" s="166"/>
      <c r="H52" s="166"/>
      <c r="I52" s="166"/>
      <c r="J52" s="166"/>
      <c r="K52" s="166"/>
      <c r="L52" s="166"/>
      <c r="M52" s="166"/>
      <c r="N52" s="166"/>
      <c r="O52" s="166"/>
      <c r="P52" s="166"/>
      <c r="Q52" s="166"/>
      <c r="R52" s="166"/>
      <c r="S52" s="166"/>
      <c r="T52" s="166"/>
      <c r="U52" s="167"/>
    </row>
    <row r="53" spans="1:23" ht="77.25" customHeight="1">
      <c r="A53" s="19" t="s">
        <v>25</v>
      </c>
      <c r="B53" s="25" t="s">
        <v>98</v>
      </c>
      <c r="C53" s="16" t="s">
        <v>40</v>
      </c>
      <c r="D53" s="21" t="s">
        <v>36</v>
      </c>
      <c r="E53" s="21" t="s">
        <v>237</v>
      </c>
      <c r="F53" s="2" t="s">
        <v>59</v>
      </c>
      <c r="G53" s="2" t="s">
        <v>58</v>
      </c>
      <c r="H53" s="3">
        <f>700</f>
        <v>700</v>
      </c>
      <c r="I53" s="2" t="s">
        <v>294</v>
      </c>
      <c r="J53" s="2" t="s">
        <v>58</v>
      </c>
      <c r="K53" s="3">
        <f>600-102</f>
        <v>498</v>
      </c>
      <c r="L53" s="99" t="s">
        <v>284</v>
      </c>
      <c r="M53" s="99" t="s">
        <v>58</v>
      </c>
      <c r="N53" s="101">
        <v>600</v>
      </c>
      <c r="O53" s="55" t="s">
        <v>22</v>
      </c>
      <c r="P53" s="55" t="s">
        <v>22</v>
      </c>
      <c r="Q53" s="56">
        <v>0</v>
      </c>
      <c r="R53" s="55" t="s">
        <v>22</v>
      </c>
      <c r="S53" s="55" t="s">
        <v>22</v>
      </c>
      <c r="T53" s="56">
        <v>0</v>
      </c>
      <c r="U53" s="4">
        <f>H53+K53+N53+Q53+T53</f>
        <v>1798</v>
      </c>
    </row>
    <row r="54" spans="1:23" s="37" customFormat="1" ht="30" customHeight="1">
      <c r="A54" s="143" t="s">
        <v>55</v>
      </c>
      <c r="B54" s="144"/>
      <c r="C54" s="144"/>
      <c r="D54" s="144"/>
      <c r="E54" s="144"/>
      <c r="F54" s="32"/>
      <c r="G54" s="33"/>
      <c r="H54" s="34">
        <f>SUM(H55:H55)</f>
        <v>700</v>
      </c>
      <c r="I54" s="35"/>
      <c r="J54" s="36"/>
      <c r="K54" s="34">
        <f>SUM(K55:K55)</f>
        <v>498</v>
      </c>
      <c r="L54" s="107"/>
      <c r="M54" s="108"/>
      <c r="N54" s="109">
        <f>SUM(N55:N55)</f>
        <v>600</v>
      </c>
      <c r="O54" s="34"/>
      <c r="P54" s="34"/>
      <c r="Q54" s="34">
        <f>SUM(Q55:Q55)</f>
        <v>0</v>
      </c>
      <c r="R54" s="34"/>
      <c r="S54" s="34"/>
      <c r="T54" s="34">
        <f>SUM(T55:T55)</f>
        <v>0</v>
      </c>
      <c r="U54" s="34">
        <f>H54+K54+N54+Q54+T54</f>
        <v>1798</v>
      </c>
    </row>
    <row r="55" spans="1:23" ht="30" customHeight="1">
      <c r="A55" s="155" t="s">
        <v>44</v>
      </c>
      <c r="B55" s="155"/>
      <c r="C55" s="155"/>
      <c r="D55" s="155"/>
      <c r="E55" s="155"/>
      <c r="F55" s="38"/>
      <c r="G55" s="39"/>
      <c r="H55" s="40">
        <f>SUM(H53:H53)</f>
        <v>700</v>
      </c>
      <c r="I55" s="41"/>
      <c r="J55" s="41"/>
      <c r="K55" s="40">
        <f>SUM(K53:K53)</f>
        <v>498</v>
      </c>
      <c r="L55" s="110"/>
      <c r="M55" s="110"/>
      <c r="N55" s="111">
        <f>SUM(N53:N53)</f>
        <v>600</v>
      </c>
      <c r="O55" s="40"/>
      <c r="P55" s="40"/>
      <c r="Q55" s="40">
        <f>SUM(Q53:Q53)</f>
        <v>0</v>
      </c>
      <c r="R55" s="40"/>
      <c r="S55" s="40"/>
      <c r="T55" s="40">
        <f>SUM(T53:T53)</f>
        <v>0</v>
      </c>
      <c r="U55" s="49">
        <f>H55+K55+N55+Q55+T55</f>
        <v>1798</v>
      </c>
    </row>
    <row r="56" spans="1:23" ht="30" customHeight="1">
      <c r="A56" s="58" t="s">
        <v>238</v>
      </c>
      <c r="B56" s="168" t="s">
        <v>189</v>
      </c>
      <c r="C56" s="168"/>
      <c r="D56" s="168"/>
      <c r="E56" s="168"/>
      <c r="F56" s="168"/>
      <c r="G56" s="168"/>
      <c r="H56" s="168"/>
      <c r="I56" s="168"/>
      <c r="J56" s="168"/>
      <c r="K56" s="168"/>
      <c r="L56" s="168"/>
      <c r="M56" s="168"/>
      <c r="N56" s="168"/>
      <c r="O56" s="168"/>
      <c r="P56" s="168"/>
      <c r="Q56" s="168"/>
      <c r="R56" s="168"/>
      <c r="S56" s="168"/>
      <c r="T56" s="168"/>
      <c r="U56" s="168"/>
    </row>
    <row r="57" spans="1:23" ht="110.25" customHeight="1">
      <c r="A57" s="156" t="s">
        <v>29</v>
      </c>
      <c r="B57" s="158" t="s">
        <v>258</v>
      </c>
      <c r="C57" s="45" t="s">
        <v>245</v>
      </c>
      <c r="D57" s="21" t="s">
        <v>36</v>
      </c>
      <c r="E57" s="21" t="s">
        <v>41</v>
      </c>
      <c r="F57" s="2" t="s">
        <v>157</v>
      </c>
      <c r="G57" s="2" t="s">
        <v>70</v>
      </c>
      <c r="H57" s="3">
        <f>1656-207</f>
        <v>1449</v>
      </c>
      <c r="I57" s="13" t="s">
        <v>22</v>
      </c>
      <c r="J57" s="59">
        <v>0</v>
      </c>
      <c r="K57" s="59">
        <v>0</v>
      </c>
      <c r="L57" s="118" t="s">
        <v>22</v>
      </c>
      <c r="M57" s="119">
        <v>0</v>
      </c>
      <c r="N57" s="119">
        <v>0</v>
      </c>
      <c r="O57" s="13" t="s">
        <v>22</v>
      </c>
      <c r="P57" s="59">
        <v>0</v>
      </c>
      <c r="Q57" s="59">
        <v>0</v>
      </c>
      <c r="R57" s="13" t="s">
        <v>22</v>
      </c>
      <c r="S57" s="59">
        <v>0</v>
      </c>
      <c r="T57" s="59">
        <v>0</v>
      </c>
      <c r="U57" s="60">
        <f>H57+K57+N57+Q57+T57</f>
        <v>1449</v>
      </c>
    </row>
    <row r="58" spans="1:23" ht="69" customHeight="1">
      <c r="A58" s="157"/>
      <c r="B58" s="159"/>
      <c r="C58" s="21" t="s">
        <v>246</v>
      </c>
      <c r="D58" s="21" t="s">
        <v>36</v>
      </c>
      <c r="E58" s="21" t="s">
        <v>41</v>
      </c>
      <c r="F58" s="61" t="s">
        <v>22</v>
      </c>
      <c r="G58" s="2">
        <v>0</v>
      </c>
      <c r="H58" s="2"/>
      <c r="I58" s="2" t="s">
        <v>249</v>
      </c>
      <c r="J58" s="2" t="s">
        <v>274</v>
      </c>
      <c r="K58" s="3">
        <f>1437-237-350</f>
        <v>850</v>
      </c>
      <c r="L58" s="99" t="s">
        <v>249</v>
      </c>
      <c r="M58" s="99" t="s">
        <v>257</v>
      </c>
      <c r="N58" s="101">
        <v>1437</v>
      </c>
      <c r="O58" s="2" t="s">
        <v>249</v>
      </c>
      <c r="P58" s="2" t="s">
        <v>257</v>
      </c>
      <c r="Q58" s="3">
        <v>1437</v>
      </c>
      <c r="R58" s="2" t="s">
        <v>249</v>
      </c>
      <c r="S58" s="2" t="s">
        <v>257</v>
      </c>
      <c r="T58" s="3">
        <v>1437</v>
      </c>
      <c r="U58" s="4">
        <f>K58+N58+Q58+T58</f>
        <v>5161</v>
      </c>
    </row>
    <row r="59" spans="1:23" ht="99" customHeight="1">
      <c r="A59" s="19" t="s">
        <v>190</v>
      </c>
      <c r="B59" s="25" t="s">
        <v>256</v>
      </c>
      <c r="C59" s="21" t="s">
        <v>46</v>
      </c>
      <c r="D59" s="21" t="s">
        <v>36</v>
      </c>
      <c r="E59" s="21" t="s">
        <v>1</v>
      </c>
      <c r="F59" s="2" t="s">
        <v>154</v>
      </c>
      <c r="G59" s="2" t="s">
        <v>128</v>
      </c>
      <c r="H59" s="3">
        <f>86-31</f>
        <v>55</v>
      </c>
      <c r="I59" s="2" t="s">
        <v>275</v>
      </c>
      <c r="J59" s="2" t="s">
        <v>276</v>
      </c>
      <c r="K59" s="3">
        <f>70-9.5</f>
        <v>60.5</v>
      </c>
      <c r="L59" s="99" t="s">
        <v>259</v>
      </c>
      <c r="M59" s="99" t="s">
        <v>217</v>
      </c>
      <c r="N59" s="101">
        <v>153</v>
      </c>
      <c r="O59" s="2" t="s">
        <v>259</v>
      </c>
      <c r="P59" s="2" t="s">
        <v>217</v>
      </c>
      <c r="Q59" s="3">
        <v>153</v>
      </c>
      <c r="R59" s="2" t="s">
        <v>259</v>
      </c>
      <c r="S59" s="2" t="s">
        <v>217</v>
      </c>
      <c r="T59" s="3">
        <v>153</v>
      </c>
      <c r="U59" s="4">
        <f>H59+K59+N59+Q59+T59</f>
        <v>574.5</v>
      </c>
    </row>
    <row r="60" spans="1:23" s="37" customFormat="1" ht="30" customHeight="1">
      <c r="A60" s="143" t="s">
        <v>292</v>
      </c>
      <c r="B60" s="144"/>
      <c r="C60" s="144"/>
      <c r="D60" s="144"/>
      <c r="E60" s="144"/>
      <c r="F60" s="32"/>
      <c r="G60" s="33"/>
      <c r="H60" s="34">
        <f>SUM(H61:H62)</f>
        <v>1504</v>
      </c>
      <c r="I60" s="35"/>
      <c r="J60" s="36"/>
      <c r="K60" s="34">
        <f>SUM(K61:K62)</f>
        <v>910.5</v>
      </c>
      <c r="L60" s="107"/>
      <c r="M60" s="108"/>
      <c r="N60" s="109">
        <f>N61+N62</f>
        <v>1590</v>
      </c>
      <c r="O60" s="34"/>
      <c r="P60" s="34"/>
      <c r="Q60" s="34">
        <f>Q62</f>
        <v>1590</v>
      </c>
      <c r="R60" s="34"/>
      <c r="S60" s="34"/>
      <c r="T60" s="34">
        <f>SUM(T61:T62)</f>
        <v>1590</v>
      </c>
      <c r="U60" s="34">
        <f>H60+K60+N60+Q60+T60</f>
        <v>7184.5</v>
      </c>
    </row>
    <row r="61" spans="1:23" ht="30" customHeight="1">
      <c r="A61" s="155" t="s">
        <v>44</v>
      </c>
      <c r="B61" s="155"/>
      <c r="C61" s="155"/>
      <c r="D61" s="155"/>
      <c r="E61" s="155"/>
      <c r="F61" s="38"/>
      <c r="G61" s="39"/>
      <c r="H61" s="40">
        <f>SUM(H57,)</f>
        <v>1449</v>
      </c>
      <c r="I61" s="41"/>
      <c r="J61" s="41"/>
      <c r="K61" s="40">
        <v>0</v>
      </c>
      <c r="L61" s="110"/>
      <c r="M61" s="110"/>
      <c r="N61" s="111">
        <v>0</v>
      </c>
      <c r="O61" s="40"/>
      <c r="P61" s="40"/>
      <c r="Q61" s="40">
        <v>0</v>
      </c>
      <c r="R61" s="40"/>
      <c r="S61" s="40"/>
      <c r="T61" s="40">
        <v>0</v>
      </c>
      <c r="U61" s="49">
        <f>H61+K61+N61+Q61+T61</f>
        <v>1449</v>
      </c>
    </row>
    <row r="62" spans="1:23" ht="30" customHeight="1">
      <c r="A62" s="155" t="s">
        <v>4</v>
      </c>
      <c r="B62" s="155"/>
      <c r="C62" s="155"/>
      <c r="D62" s="155"/>
      <c r="E62" s="155"/>
      <c r="F62" s="38"/>
      <c r="G62" s="39"/>
      <c r="H62" s="40">
        <f>H59</f>
        <v>55</v>
      </c>
      <c r="I62" s="41"/>
      <c r="J62" s="41"/>
      <c r="K62" s="40">
        <f>K58+K59</f>
        <v>910.5</v>
      </c>
      <c r="L62" s="110"/>
      <c r="M62" s="110"/>
      <c r="N62" s="111">
        <f>N58+N59</f>
        <v>1590</v>
      </c>
      <c r="O62" s="40"/>
      <c r="P62" s="40"/>
      <c r="Q62" s="40">
        <f>Q58+Q59</f>
        <v>1590</v>
      </c>
      <c r="R62" s="40"/>
      <c r="S62" s="40"/>
      <c r="T62" s="40">
        <f>T58+T59</f>
        <v>1590</v>
      </c>
      <c r="U62" s="49">
        <f>H62+K62+N62+Q62+1742</f>
        <v>5887.5</v>
      </c>
    </row>
    <row r="63" spans="1:23" ht="30" customHeight="1">
      <c r="A63" s="62" t="s">
        <v>191</v>
      </c>
      <c r="B63" s="170" t="s">
        <v>239</v>
      </c>
      <c r="C63" s="171"/>
      <c r="D63" s="171"/>
      <c r="E63" s="171"/>
      <c r="F63" s="171"/>
      <c r="G63" s="171"/>
      <c r="H63" s="171"/>
      <c r="I63" s="171"/>
      <c r="J63" s="171"/>
      <c r="K63" s="171"/>
      <c r="L63" s="171"/>
      <c r="M63" s="171"/>
      <c r="N63" s="171"/>
      <c r="O63" s="171"/>
      <c r="P63" s="171"/>
      <c r="Q63" s="171"/>
      <c r="R63" s="171"/>
      <c r="S63" s="171"/>
      <c r="T63" s="171"/>
      <c r="U63" s="171"/>
    </row>
    <row r="64" spans="1:23" ht="102.75" customHeight="1">
      <c r="A64" s="63" t="s">
        <v>192</v>
      </c>
      <c r="B64" s="64" t="s">
        <v>91</v>
      </c>
      <c r="C64" s="16" t="s">
        <v>6</v>
      </c>
      <c r="D64" s="11" t="s">
        <v>36</v>
      </c>
      <c r="E64" s="4" t="s">
        <v>41</v>
      </c>
      <c r="F64" s="2" t="s">
        <v>73</v>
      </c>
      <c r="G64" s="2" t="s">
        <v>205</v>
      </c>
      <c r="H64" s="5">
        <f>409+357</f>
        <v>766</v>
      </c>
      <c r="I64" s="2" t="s">
        <v>73</v>
      </c>
      <c r="J64" s="2" t="s">
        <v>205</v>
      </c>
      <c r="K64" s="134">
        <f>655-27</f>
        <v>628</v>
      </c>
      <c r="L64" s="99" t="s">
        <v>73</v>
      </c>
      <c r="M64" s="99" t="s">
        <v>205</v>
      </c>
      <c r="N64" s="101">
        <f>533-23.2</f>
        <v>509.8</v>
      </c>
      <c r="O64" s="2" t="s">
        <v>22</v>
      </c>
      <c r="P64" s="18" t="s">
        <v>22</v>
      </c>
      <c r="Q64" s="3">
        <v>0</v>
      </c>
      <c r="R64" s="2" t="s">
        <v>22</v>
      </c>
      <c r="S64" s="18" t="s">
        <v>22</v>
      </c>
      <c r="T64" s="3">
        <v>0</v>
      </c>
      <c r="U64" s="4">
        <f>H64+K64+N64+Q64+T64</f>
        <v>1903.8</v>
      </c>
      <c r="V64" s="6" t="s">
        <v>107</v>
      </c>
      <c r="W64" s="6" t="s">
        <v>106</v>
      </c>
    </row>
    <row r="65" spans="1:21" s="37" customFormat="1" ht="30" customHeight="1">
      <c r="A65" s="143" t="s">
        <v>0</v>
      </c>
      <c r="B65" s="144"/>
      <c r="C65" s="144"/>
      <c r="D65" s="144"/>
      <c r="E65" s="144"/>
      <c r="F65" s="32"/>
      <c r="G65" s="33"/>
      <c r="H65" s="34">
        <f>SUM(H66:H66)</f>
        <v>766</v>
      </c>
      <c r="I65" s="35"/>
      <c r="J65" s="36"/>
      <c r="K65" s="34">
        <f>SUM(K66:K66)</f>
        <v>628</v>
      </c>
      <c r="L65" s="107"/>
      <c r="M65" s="108"/>
      <c r="N65" s="109" t="s">
        <v>289</v>
      </c>
      <c r="O65" s="34"/>
      <c r="P65" s="34"/>
      <c r="Q65" s="34">
        <f>SUM(Q66:Q66)</f>
        <v>0</v>
      </c>
      <c r="R65" s="34"/>
      <c r="S65" s="34"/>
      <c r="T65" s="34">
        <f>SUM(T66:T66)</f>
        <v>0</v>
      </c>
      <c r="U65" s="34">
        <f>U66</f>
        <v>1903.8</v>
      </c>
    </row>
    <row r="66" spans="1:21" ht="30" customHeight="1">
      <c r="A66" s="155" t="s">
        <v>44</v>
      </c>
      <c r="B66" s="155"/>
      <c r="C66" s="155"/>
      <c r="D66" s="155"/>
      <c r="E66" s="155"/>
      <c r="F66" s="38"/>
      <c r="G66" s="39"/>
      <c r="H66" s="40">
        <f>SUM(H63:H64)</f>
        <v>766</v>
      </c>
      <c r="I66" s="41"/>
      <c r="J66" s="41"/>
      <c r="K66" s="40">
        <f>SUM(K63:K64)</f>
        <v>628</v>
      </c>
      <c r="L66" s="110"/>
      <c r="M66" s="110"/>
      <c r="N66" s="111">
        <f>SUM(N63:N64)</f>
        <v>509.8</v>
      </c>
      <c r="O66" s="40"/>
      <c r="P66" s="40"/>
      <c r="Q66" s="40">
        <f>SUM(Q63:Q64)</f>
        <v>0</v>
      </c>
      <c r="R66" s="40"/>
      <c r="S66" s="40"/>
      <c r="T66" s="40">
        <f>SUM(T63:T64)</f>
        <v>0</v>
      </c>
      <c r="U66" s="49">
        <f>H66+K66+N66+Q66+T66</f>
        <v>1903.8</v>
      </c>
    </row>
    <row r="67" spans="1:21" ht="30" customHeight="1">
      <c r="A67" s="65" t="s">
        <v>193</v>
      </c>
      <c r="B67" s="170" t="s">
        <v>240</v>
      </c>
      <c r="C67" s="150"/>
      <c r="D67" s="150"/>
      <c r="E67" s="150"/>
      <c r="F67" s="150"/>
      <c r="G67" s="150"/>
      <c r="H67" s="150"/>
      <c r="I67" s="150"/>
      <c r="J67" s="150"/>
      <c r="K67" s="150"/>
      <c r="L67" s="150"/>
      <c r="M67" s="150"/>
      <c r="N67" s="150"/>
      <c r="O67" s="150"/>
      <c r="P67" s="150"/>
      <c r="Q67" s="150"/>
      <c r="R67" s="150"/>
      <c r="S67" s="150"/>
      <c r="T67" s="150"/>
      <c r="U67" s="151"/>
    </row>
    <row r="68" spans="1:21" ht="149.25" customHeight="1">
      <c r="A68" s="19" t="s">
        <v>30</v>
      </c>
      <c r="B68" s="27" t="s">
        <v>96</v>
      </c>
      <c r="C68" s="16" t="s">
        <v>89</v>
      </c>
      <c r="D68" s="16" t="s">
        <v>36</v>
      </c>
      <c r="E68" s="21" t="s">
        <v>41</v>
      </c>
      <c r="F68" s="2" t="s">
        <v>207</v>
      </c>
      <c r="G68" s="2" t="s">
        <v>208</v>
      </c>
      <c r="H68" s="3">
        <f>27786-2500</f>
        <v>25286</v>
      </c>
      <c r="I68" s="2" t="s">
        <v>263</v>
      </c>
      <c r="J68" s="2" t="s">
        <v>264</v>
      </c>
      <c r="K68" s="3">
        <f>40120-110-10229</f>
        <v>29781</v>
      </c>
      <c r="L68" s="99" t="s">
        <v>263</v>
      </c>
      <c r="M68" s="100" t="s">
        <v>285</v>
      </c>
      <c r="N68" s="101">
        <v>29104</v>
      </c>
      <c r="O68" s="2" t="s">
        <v>22</v>
      </c>
      <c r="P68" s="18" t="s">
        <v>22</v>
      </c>
      <c r="Q68" s="3">
        <v>0</v>
      </c>
      <c r="R68" s="2" t="s">
        <v>22</v>
      </c>
      <c r="S68" s="18" t="s">
        <v>22</v>
      </c>
      <c r="T68" s="3">
        <v>0</v>
      </c>
      <c r="U68" s="4">
        <f>H68+K68+N68+Q68+T68</f>
        <v>84171</v>
      </c>
    </row>
    <row r="69" spans="1:21" s="37" customFormat="1" ht="30" customHeight="1">
      <c r="A69" s="143" t="s">
        <v>2</v>
      </c>
      <c r="B69" s="144"/>
      <c r="C69" s="144"/>
      <c r="D69" s="144"/>
      <c r="E69" s="169"/>
      <c r="F69" s="66"/>
      <c r="G69" s="66"/>
      <c r="H69" s="67">
        <f>H70</f>
        <v>25286</v>
      </c>
      <c r="I69" s="66"/>
      <c r="J69" s="66"/>
      <c r="K69" s="67">
        <f>K70</f>
        <v>29781</v>
      </c>
      <c r="L69" s="120"/>
      <c r="M69" s="121"/>
      <c r="N69" s="122">
        <f>N70</f>
        <v>29104</v>
      </c>
      <c r="O69" s="67"/>
      <c r="P69" s="67"/>
      <c r="Q69" s="67">
        <f>Q70</f>
        <v>0</v>
      </c>
      <c r="R69" s="67"/>
      <c r="S69" s="67"/>
      <c r="T69" s="67">
        <f>T70</f>
        <v>0</v>
      </c>
      <c r="U69" s="34">
        <f>H69+K69+N69+Q69+T69</f>
        <v>84171</v>
      </c>
    </row>
    <row r="70" spans="1:21" ht="30" customHeight="1">
      <c r="A70" s="155" t="s">
        <v>44</v>
      </c>
      <c r="B70" s="155"/>
      <c r="C70" s="155"/>
      <c r="D70" s="155"/>
      <c r="E70" s="155"/>
      <c r="F70" s="2"/>
      <c r="G70" s="2"/>
      <c r="H70" s="3">
        <f>H68</f>
        <v>25286</v>
      </c>
      <c r="I70" s="2"/>
      <c r="J70" s="2"/>
      <c r="K70" s="3">
        <f>K68</f>
        <v>29781</v>
      </c>
      <c r="L70" s="123"/>
      <c r="M70" s="124"/>
      <c r="N70" s="101">
        <f>N68</f>
        <v>29104</v>
      </c>
      <c r="O70" s="3"/>
      <c r="P70" s="3"/>
      <c r="Q70" s="3">
        <f>Q68</f>
        <v>0</v>
      </c>
      <c r="R70" s="3"/>
      <c r="S70" s="3"/>
      <c r="T70" s="3">
        <f>T68</f>
        <v>0</v>
      </c>
      <c r="U70" s="49">
        <f>H70+K70+N70+Q70+T70</f>
        <v>84171</v>
      </c>
    </row>
    <row r="71" spans="1:21" ht="30" customHeight="1">
      <c r="A71" s="65" t="s">
        <v>86</v>
      </c>
      <c r="B71" s="170" t="s">
        <v>241</v>
      </c>
      <c r="C71" s="150"/>
      <c r="D71" s="150"/>
      <c r="E71" s="150"/>
      <c r="F71" s="150"/>
      <c r="G71" s="150"/>
      <c r="H71" s="150"/>
      <c r="I71" s="150"/>
      <c r="J71" s="150"/>
      <c r="K71" s="150"/>
      <c r="L71" s="150"/>
      <c r="M71" s="150"/>
      <c r="N71" s="150"/>
      <c r="O71" s="150"/>
      <c r="P71" s="150"/>
      <c r="Q71" s="150"/>
      <c r="R71" s="150"/>
      <c r="S71" s="150"/>
      <c r="T71" s="150"/>
      <c r="U71" s="151"/>
    </row>
    <row r="72" spans="1:21" ht="56.25" customHeight="1">
      <c r="A72" s="51" t="s">
        <v>194</v>
      </c>
      <c r="B72" s="24" t="s">
        <v>77</v>
      </c>
      <c r="C72" s="152" t="s">
        <v>6</v>
      </c>
      <c r="D72" s="16" t="s">
        <v>36</v>
      </c>
      <c r="E72" s="16" t="s">
        <v>41</v>
      </c>
      <c r="F72" s="68" t="s">
        <v>158</v>
      </c>
      <c r="G72" s="69" t="s">
        <v>162</v>
      </c>
      <c r="H72" s="70">
        <f>6486+934</f>
        <v>7420</v>
      </c>
      <c r="I72" s="68" t="s">
        <v>277</v>
      </c>
      <c r="J72" s="69" t="s">
        <v>216</v>
      </c>
      <c r="K72" s="70">
        <f>7350-300-780</f>
        <v>6270</v>
      </c>
      <c r="L72" s="99">
        <v>235</v>
      </c>
      <c r="M72" s="125" t="s">
        <v>216</v>
      </c>
      <c r="N72" s="101">
        <v>7050</v>
      </c>
      <c r="O72" s="2" t="s">
        <v>22</v>
      </c>
      <c r="P72" s="18" t="s">
        <v>22</v>
      </c>
      <c r="Q72" s="3">
        <v>0</v>
      </c>
      <c r="R72" s="2" t="s">
        <v>22</v>
      </c>
      <c r="S72" s="18" t="s">
        <v>22</v>
      </c>
      <c r="T72" s="3">
        <v>0</v>
      </c>
      <c r="U72" s="4">
        <f>H72+K72+N72+Q72+T72</f>
        <v>20740</v>
      </c>
    </row>
    <row r="73" spans="1:21" ht="93.75" customHeight="1">
      <c r="A73" s="71" t="s">
        <v>195</v>
      </c>
      <c r="B73" s="29" t="s">
        <v>121</v>
      </c>
      <c r="C73" s="172"/>
      <c r="D73" s="21" t="s">
        <v>36</v>
      </c>
      <c r="E73" s="21" t="s">
        <v>41</v>
      </c>
      <c r="F73" s="2" t="s">
        <v>139</v>
      </c>
      <c r="G73" s="2" t="s">
        <v>133</v>
      </c>
      <c r="H73" s="3">
        <v>681</v>
      </c>
      <c r="I73" s="72" t="s">
        <v>269</v>
      </c>
      <c r="J73" s="72" t="s">
        <v>261</v>
      </c>
      <c r="K73" s="73">
        <f>684-126</f>
        <v>558</v>
      </c>
      <c r="L73" s="126" t="s">
        <v>286</v>
      </c>
      <c r="M73" s="126" t="s">
        <v>261</v>
      </c>
      <c r="N73" s="127">
        <v>612</v>
      </c>
      <c r="O73" s="2" t="s">
        <v>22</v>
      </c>
      <c r="P73" s="18" t="s">
        <v>22</v>
      </c>
      <c r="Q73" s="3">
        <v>0</v>
      </c>
      <c r="R73" s="2" t="s">
        <v>22</v>
      </c>
      <c r="S73" s="18" t="s">
        <v>22</v>
      </c>
      <c r="T73" s="3">
        <v>0</v>
      </c>
      <c r="U73" s="4">
        <f>H73+K73+N73+Q73+T73</f>
        <v>1851</v>
      </c>
    </row>
    <row r="74" spans="1:21" ht="101.25" customHeight="1">
      <c r="A74" s="71" t="s">
        <v>196</v>
      </c>
      <c r="B74" s="74" t="s">
        <v>210</v>
      </c>
      <c r="C74" s="75" t="s">
        <v>206</v>
      </c>
      <c r="D74" s="23" t="s">
        <v>36</v>
      </c>
      <c r="E74" s="21" t="s">
        <v>74</v>
      </c>
      <c r="F74" s="2" t="s">
        <v>75</v>
      </c>
      <c r="G74" s="2" t="s">
        <v>76</v>
      </c>
      <c r="H74" s="3">
        <f>774</f>
        <v>774</v>
      </c>
      <c r="I74" s="2" t="s">
        <v>248</v>
      </c>
      <c r="J74" s="2" t="s">
        <v>211</v>
      </c>
      <c r="K74" s="3">
        <v>350</v>
      </c>
      <c r="L74" s="99" t="s">
        <v>287</v>
      </c>
      <c r="M74" s="99" t="s">
        <v>288</v>
      </c>
      <c r="N74" s="101">
        <v>360</v>
      </c>
      <c r="O74" s="2" t="s">
        <v>22</v>
      </c>
      <c r="P74" s="18" t="s">
        <v>22</v>
      </c>
      <c r="Q74" s="3">
        <v>0</v>
      </c>
      <c r="R74" s="2" t="s">
        <v>22</v>
      </c>
      <c r="S74" s="18" t="s">
        <v>22</v>
      </c>
      <c r="T74" s="3">
        <v>0</v>
      </c>
      <c r="U74" s="4">
        <f>H74+K74+N74+Q74+T74</f>
        <v>1484</v>
      </c>
    </row>
    <row r="75" spans="1:21" s="37" customFormat="1" ht="30" customHeight="1">
      <c r="A75" s="143" t="s">
        <v>5</v>
      </c>
      <c r="B75" s="144"/>
      <c r="C75" s="144"/>
      <c r="D75" s="144"/>
      <c r="E75" s="169"/>
      <c r="F75" s="66"/>
      <c r="G75" s="66"/>
      <c r="H75" s="67">
        <f>H72+H73+H74</f>
        <v>8875</v>
      </c>
      <c r="I75" s="66"/>
      <c r="J75" s="66"/>
      <c r="K75" s="67">
        <f>K72+K73+K74</f>
        <v>7178</v>
      </c>
      <c r="L75" s="120"/>
      <c r="M75" s="121"/>
      <c r="N75" s="122">
        <f>N76</f>
        <v>8022</v>
      </c>
      <c r="O75" s="67"/>
      <c r="P75" s="67"/>
      <c r="Q75" s="67">
        <f>Q72+Q73+Q74</f>
        <v>0</v>
      </c>
      <c r="R75" s="67"/>
      <c r="S75" s="67"/>
      <c r="T75" s="67">
        <f>T72+T73+T74</f>
        <v>0</v>
      </c>
      <c r="U75" s="34">
        <f>H75+K75+N75+Q75+T75</f>
        <v>24075</v>
      </c>
    </row>
    <row r="76" spans="1:21" ht="30" customHeight="1">
      <c r="A76" s="155" t="s">
        <v>44</v>
      </c>
      <c r="B76" s="155"/>
      <c r="C76" s="155"/>
      <c r="D76" s="155"/>
      <c r="E76" s="155"/>
      <c r="F76" s="38"/>
      <c r="G76" s="39"/>
      <c r="H76" s="3">
        <f>H72+H73+H74</f>
        <v>8875</v>
      </c>
      <c r="I76" s="2"/>
      <c r="J76" s="2"/>
      <c r="K76" s="3">
        <f>K72+K73+K74</f>
        <v>7178</v>
      </c>
      <c r="L76" s="123"/>
      <c r="M76" s="124"/>
      <c r="N76" s="101">
        <f>N72+N73+N74</f>
        <v>8022</v>
      </c>
      <c r="O76" s="3"/>
      <c r="P76" s="3"/>
      <c r="Q76" s="3">
        <f>Q72+Q73+Q74</f>
        <v>0</v>
      </c>
      <c r="R76" s="3"/>
      <c r="S76" s="3"/>
      <c r="T76" s="3">
        <f>T72+T73+T74</f>
        <v>0</v>
      </c>
      <c r="U76" s="49">
        <f>H76+K76+N76+Q76+T76</f>
        <v>24075</v>
      </c>
    </row>
    <row r="77" spans="1:21" ht="30" customHeight="1">
      <c r="A77" s="62" t="s">
        <v>80</v>
      </c>
      <c r="B77" s="170" t="s">
        <v>242</v>
      </c>
      <c r="C77" s="171"/>
      <c r="D77" s="171"/>
      <c r="E77" s="171"/>
      <c r="F77" s="171"/>
      <c r="G77" s="171"/>
      <c r="H77" s="171"/>
      <c r="I77" s="171"/>
      <c r="J77" s="171"/>
      <c r="K77" s="171"/>
      <c r="L77" s="171"/>
      <c r="M77" s="171"/>
      <c r="N77" s="171"/>
      <c r="O77" s="171"/>
      <c r="P77" s="171"/>
      <c r="Q77" s="171"/>
      <c r="R77" s="171"/>
      <c r="S77" s="171"/>
      <c r="T77" s="171"/>
      <c r="U77" s="171"/>
    </row>
    <row r="78" spans="1:21" ht="189" customHeight="1">
      <c r="A78" s="63" t="s">
        <v>87</v>
      </c>
      <c r="B78" s="27" t="s">
        <v>255</v>
      </c>
      <c r="C78" s="16" t="s">
        <v>4</v>
      </c>
      <c r="D78" s="11" t="s">
        <v>36</v>
      </c>
      <c r="E78" s="4" t="s">
        <v>22</v>
      </c>
      <c r="F78" s="5" t="s">
        <v>22</v>
      </c>
      <c r="G78" s="5" t="s">
        <v>22</v>
      </c>
      <c r="H78" s="5">
        <v>136.19999999999999</v>
      </c>
      <c r="I78" s="5" t="s">
        <v>197</v>
      </c>
      <c r="J78" s="4" t="s">
        <v>22</v>
      </c>
      <c r="K78" s="5">
        <f>142-4.5</f>
        <v>137.5</v>
      </c>
      <c r="L78" s="106" t="s">
        <v>197</v>
      </c>
      <c r="M78" s="102" t="s">
        <v>22</v>
      </c>
      <c r="N78" s="106">
        <v>142</v>
      </c>
      <c r="O78" s="5" t="s">
        <v>197</v>
      </c>
      <c r="P78" s="4" t="s">
        <v>22</v>
      </c>
      <c r="Q78" s="5">
        <v>142</v>
      </c>
      <c r="R78" s="5" t="s">
        <v>197</v>
      </c>
      <c r="S78" s="4" t="s">
        <v>22</v>
      </c>
      <c r="T78" s="5">
        <v>142</v>
      </c>
      <c r="U78" s="4">
        <f>H78+K78+N78+Q78+T78</f>
        <v>699.7</v>
      </c>
    </row>
    <row r="79" spans="1:21" s="37" customFormat="1" ht="30" customHeight="1">
      <c r="A79" s="173" t="s">
        <v>198</v>
      </c>
      <c r="B79" s="174"/>
      <c r="C79" s="174"/>
      <c r="D79" s="174"/>
      <c r="E79" s="175"/>
      <c r="F79" s="76"/>
      <c r="G79" s="76"/>
      <c r="H79" s="76">
        <f>H78</f>
        <v>136.19999999999999</v>
      </c>
      <c r="I79" s="76"/>
      <c r="J79" s="76"/>
      <c r="K79" s="76">
        <f>K78</f>
        <v>137.5</v>
      </c>
      <c r="L79" s="128"/>
      <c r="M79" s="128"/>
      <c r="N79" s="128">
        <f>N78</f>
        <v>142</v>
      </c>
      <c r="O79" s="76"/>
      <c r="P79" s="76"/>
      <c r="Q79" s="76">
        <f>Q78</f>
        <v>142</v>
      </c>
      <c r="R79" s="76"/>
      <c r="S79" s="76"/>
      <c r="T79" s="76">
        <f>T78</f>
        <v>142</v>
      </c>
      <c r="U79" s="77">
        <f>H79+K79+N79+Q79+T79</f>
        <v>699.7</v>
      </c>
    </row>
    <row r="80" spans="1:21" ht="30" customHeight="1">
      <c r="A80" s="78" t="s">
        <v>4</v>
      </c>
      <c r="B80" s="79"/>
      <c r="C80" s="80"/>
      <c r="D80" s="81"/>
      <c r="E80" s="82"/>
      <c r="F80" s="5"/>
      <c r="G80" s="3"/>
      <c r="H80" s="3">
        <f>H78</f>
        <v>136.19999999999999</v>
      </c>
      <c r="I80" s="3"/>
      <c r="J80" s="4"/>
      <c r="K80" s="5">
        <f>K78</f>
        <v>137.5</v>
      </c>
      <c r="L80" s="101"/>
      <c r="M80" s="102"/>
      <c r="N80" s="106">
        <f>N78</f>
        <v>142</v>
      </c>
      <c r="O80" s="3"/>
      <c r="P80" s="4"/>
      <c r="Q80" s="5">
        <f>Q78</f>
        <v>142</v>
      </c>
      <c r="R80" s="3"/>
      <c r="S80" s="4"/>
      <c r="T80" s="5">
        <f>T78</f>
        <v>142</v>
      </c>
      <c r="U80" s="4">
        <f>U78</f>
        <v>699.7</v>
      </c>
    </row>
    <row r="81" spans="1:21" s="37" customFormat="1" ht="30" customHeight="1">
      <c r="A81" s="78" t="s">
        <v>31</v>
      </c>
      <c r="B81" s="170" t="s">
        <v>243</v>
      </c>
      <c r="C81" s="171"/>
      <c r="D81" s="171"/>
      <c r="E81" s="171"/>
      <c r="F81" s="171"/>
      <c r="G81" s="171"/>
      <c r="H81" s="171"/>
      <c r="I81" s="171"/>
      <c r="J81" s="171"/>
      <c r="K81" s="171"/>
      <c r="L81" s="171"/>
      <c r="M81" s="171"/>
      <c r="N81" s="171"/>
      <c r="O81" s="171"/>
      <c r="P81" s="171"/>
      <c r="Q81" s="171"/>
      <c r="R81" s="171"/>
      <c r="S81" s="171"/>
      <c r="T81" s="171"/>
      <c r="U81" s="171"/>
    </row>
    <row r="82" spans="1:21" s="37" customFormat="1" ht="140.25" customHeight="1">
      <c r="A82" s="83" t="s">
        <v>81</v>
      </c>
      <c r="B82" s="84" t="s">
        <v>116</v>
      </c>
      <c r="C82" s="84" t="s">
        <v>99</v>
      </c>
      <c r="D82" s="21" t="s">
        <v>36</v>
      </c>
      <c r="E82" s="21" t="s">
        <v>41</v>
      </c>
      <c r="F82" s="2" t="s">
        <v>129</v>
      </c>
      <c r="G82" s="2" t="s">
        <v>111</v>
      </c>
      <c r="H82" s="85">
        <v>500</v>
      </c>
      <c r="I82" s="2" t="s">
        <v>67</v>
      </c>
      <c r="J82" s="2" t="s">
        <v>53</v>
      </c>
      <c r="K82" s="85">
        <f>24-12</f>
        <v>12</v>
      </c>
      <c r="L82" s="129" t="s">
        <v>22</v>
      </c>
      <c r="M82" s="130" t="s">
        <v>22</v>
      </c>
      <c r="N82" s="131">
        <v>0</v>
      </c>
      <c r="O82" s="2" t="s">
        <v>22</v>
      </c>
      <c r="P82" s="18" t="s">
        <v>22</v>
      </c>
      <c r="Q82" s="3">
        <v>0</v>
      </c>
      <c r="R82" s="2" t="s">
        <v>22</v>
      </c>
      <c r="S82" s="18" t="s">
        <v>22</v>
      </c>
      <c r="T82" s="3">
        <v>0</v>
      </c>
      <c r="U82" s="4">
        <f>H82+K82+N82+Q82+T82</f>
        <v>512</v>
      </c>
    </row>
    <row r="83" spans="1:21" s="37" customFormat="1" ht="128.25" customHeight="1">
      <c r="A83" s="83" t="s">
        <v>88</v>
      </c>
      <c r="B83" s="84" t="s">
        <v>113</v>
      </c>
      <c r="C83" s="84" t="s">
        <v>99</v>
      </c>
      <c r="D83" s="21" t="s">
        <v>36</v>
      </c>
      <c r="E83" s="21" t="s">
        <v>41</v>
      </c>
      <c r="F83" s="2" t="s">
        <v>112</v>
      </c>
      <c r="G83" s="2" t="s">
        <v>124</v>
      </c>
      <c r="H83" s="5">
        <v>2880</v>
      </c>
      <c r="I83" s="2" t="s">
        <v>112</v>
      </c>
      <c r="J83" s="2" t="s">
        <v>124</v>
      </c>
      <c r="K83" s="5">
        <f>2880-150</f>
        <v>2730</v>
      </c>
      <c r="L83" s="129" t="s">
        <v>22</v>
      </c>
      <c r="M83" s="130" t="s">
        <v>22</v>
      </c>
      <c r="N83" s="131">
        <v>0</v>
      </c>
      <c r="O83" s="2" t="s">
        <v>22</v>
      </c>
      <c r="P83" s="18" t="s">
        <v>22</v>
      </c>
      <c r="Q83" s="3">
        <v>0</v>
      </c>
      <c r="R83" s="2" t="s">
        <v>22</v>
      </c>
      <c r="S83" s="18" t="s">
        <v>22</v>
      </c>
      <c r="T83" s="3">
        <v>0</v>
      </c>
      <c r="U83" s="4">
        <f>H83+K83+N83+Q83+T83</f>
        <v>5610</v>
      </c>
    </row>
    <row r="84" spans="1:21" s="37" customFormat="1" ht="30" customHeight="1">
      <c r="A84" s="78" t="s">
        <v>44</v>
      </c>
      <c r="B84" s="86"/>
      <c r="C84" s="84"/>
      <c r="D84" s="21"/>
      <c r="E84" s="21"/>
      <c r="F84" s="2"/>
      <c r="G84" s="2"/>
      <c r="H84" s="5">
        <f>H82+H83</f>
        <v>3380</v>
      </c>
      <c r="I84" s="2"/>
      <c r="J84" s="2"/>
      <c r="K84" s="5">
        <f>K82+K83</f>
        <v>2742</v>
      </c>
      <c r="L84" s="99"/>
      <c r="M84" s="99"/>
      <c r="N84" s="106">
        <f>N82+N83</f>
        <v>0</v>
      </c>
      <c r="O84" s="2"/>
      <c r="P84" s="2"/>
      <c r="Q84" s="5">
        <f>Q82+Q83</f>
        <v>0</v>
      </c>
      <c r="R84" s="2"/>
      <c r="S84" s="2"/>
      <c r="T84" s="5">
        <f>T82+T83</f>
        <v>0</v>
      </c>
      <c r="U84" s="4">
        <f>H84+K84+N84+Q84+T84</f>
        <v>6122</v>
      </c>
    </row>
    <row r="85" spans="1:21" ht="30" customHeight="1">
      <c r="A85" s="176" t="s">
        <v>244</v>
      </c>
      <c r="B85" s="177"/>
      <c r="C85" s="177"/>
      <c r="D85" s="177"/>
      <c r="E85" s="177"/>
      <c r="F85" s="178">
        <f>F86+F87+F88</f>
        <v>157092.37</v>
      </c>
      <c r="G85" s="179"/>
      <c r="H85" s="180"/>
      <c r="I85" s="178">
        <f>I86+I87+I88</f>
        <v>121069.1</v>
      </c>
      <c r="J85" s="179"/>
      <c r="K85" s="180"/>
      <c r="L85" s="181">
        <f>SUM(L86:N88)</f>
        <v>132273.79999999999</v>
      </c>
      <c r="M85" s="182"/>
      <c r="N85" s="183"/>
      <c r="O85" s="178">
        <f>O86+O87+O88</f>
        <v>26196</v>
      </c>
      <c r="P85" s="179"/>
      <c r="Q85" s="180"/>
      <c r="R85" s="178">
        <f>R86+R87+R88</f>
        <v>26196</v>
      </c>
      <c r="S85" s="179"/>
      <c r="T85" s="180"/>
      <c r="U85" s="87">
        <f>F85+I85+L85+O85+R85</f>
        <v>462827.26999999996</v>
      </c>
    </row>
    <row r="86" spans="1:21" ht="30" customHeight="1">
      <c r="A86" s="185" t="s">
        <v>78</v>
      </c>
      <c r="B86" s="185"/>
      <c r="C86" s="185"/>
      <c r="D86" s="185"/>
      <c r="E86" s="185"/>
      <c r="F86" s="184">
        <f>H28+H50+H62+H80</f>
        <v>23882</v>
      </c>
      <c r="G86" s="184"/>
      <c r="H86" s="184"/>
      <c r="I86" s="184">
        <f>K28+K50+K60+K79</f>
        <v>24478.1</v>
      </c>
      <c r="J86" s="184"/>
      <c r="K86" s="184"/>
      <c r="L86" s="186">
        <f>N28+N50+N60+N80</f>
        <v>26196</v>
      </c>
      <c r="M86" s="186"/>
      <c r="N86" s="186"/>
      <c r="O86" s="184">
        <f>Q28+Q50+Q62+Q80</f>
        <v>26196</v>
      </c>
      <c r="P86" s="184"/>
      <c r="Q86" s="184"/>
      <c r="R86" s="184">
        <f>T28+T50+T62+T80</f>
        <v>26196</v>
      </c>
      <c r="S86" s="184"/>
      <c r="T86" s="184"/>
      <c r="U86" s="88">
        <f>F86+I86+L86+O86+R86</f>
        <v>126948.1</v>
      </c>
    </row>
    <row r="87" spans="1:21" ht="30" customHeight="1">
      <c r="A87" s="185" t="s">
        <v>11</v>
      </c>
      <c r="B87" s="185"/>
      <c r="C87" s="185"/>
      <c r="D87" s="185"/>
      <c r="E87" s="185"/>
      <c r="F87" s="184">
        <f>H27+H32+H51+H55+H61+H66+H70+H76+H84</f>
        <v>96915</v>
      </c>
      <c r="G87" s="184"/>
      <c r="H87" s="184"/>
      <c r="I87" s="184">
        <f>K27+K32+K51+K55+K66+K70+K76+K84</f>
        <v>70299</v>
      </c>
      <c r="J87" s="184"/>
      <c r="K87" s="184"/>
      <c r="L87" s="186">
        <f>N27+N32+N51+N55+N66+N70+N76+N84</f>
        <v>63564.800000000003</v>
      </c>
      <c r="M87" s="186"/>
      <c r="N87" s="186"/>
      <c r="O87" s="184">
        <f>Q27+Q32+Q51+Q55+Q61+Q66+Q70+Q76+Q84</f>
        <v>0</v>
      </c>
      <c r="P87" s="184"/>
      <c r="Q87" s="184"/>
      <c r="R87" s="184">
        <f>T27+T32+T51+T55+T61+T66+T70+T76+T84</f>
        <v>0</v>
      </c>
      <c r="S87" s="184"/>
      <c r="T87" s="184"/>
      <c r="U87" s="88">
        <f>F87+I87+L87+O87+R87</f>
        <v>230778.8</v>
      </c>
    </row>
    <row r="88" spans="1:21" ht="30" customHeight="1">
      <c r="A88" s="189" t="s">
        <v>12</v>
      </c>
      <c r="B88" s="190"/>
      <c r="C88" s="190"/>
      <c r="D88" s="190"/>
      <c r="E88" s="191"/>
      <c r="F88" s="184">
        <f>H26</f>
        <v>36295.370000000003</v>
      </c>
      <c r="G88" s="184"/>
      <c r="H88" s="184"/>
      <c r="I88" s="184">
        <f>K26</f>
        <v>26292</v>
      </c>
      <c r="J88" s="184"/>
      <c r="K88" s="184"/>
      <c r="L88" s="186">
        <f>N26</f>
        <v>42513</v>
      </c>
      <c r="M88" s="186"/>
      <c r="N88" s="186"/>
      <c r="O88" s="184">
        <f>Q26</f>
        <v>0</v>
      </c>
      <c r="P88" s="184"/>
      <c r="Q88" s="184"/>
      <c r="R88" s="184">
        <f>T26</f>
        <v>0</v>
      </c>
      <c r="S88" s="184"/>
      <c r="T88" s="184"/>
      <c r="U88" s="88">
        <f>F88+I88+L88+O88+R88</f>
        <v>105100.37</v>
      </c>
    </row>
    <row r="89" spans="1:21" ht="30" customHeight="1">
      <c r="A89" s="187" t="s">
        <v>200</v>
      </c>
      <c r="B89" s="187"/>
      <c r="C89" s="187"/>
      <c r="D89" s="187"/>
      <c r="E89" s="187"/>
      <c r="F89" s="187"/>
      <c r="G89" s="187"/>
      <c r="H89" s="187"/>
      <c r="I89" s="187"/>
      <c r="J89" s="187"/>
      <c r="K89" s="187"/>
      <c r="L89" s="187"/>
      <c r="M89" s="187"/>
      <c r="N89" s="187"/>
      <c r="O89" s="187"/>
      <c r="P89" s="187"/>
      <c r="Q89" s="187"/>
      <c r="R89" s="187"/>
      <c r="S89" s="187"/>
      <c r="T89" s="187"/>
      <c r="U89" s="187"/>
    </row>
    <row r="90" spans="1:21" ht="30" customHeight="1">
      <c r="A90" s="188" t="s">
        <v>13</v>
      </c>
      <c r="B90" s="188"/>
      <c r="C90" s="188"/>
      <c r="D90" s="188"/>
      <c r="E90" s="89"/>
      <c r="F90" s="90"/>
      <c r="G90" s="90"/>
      <c r="H90" s="90"/>
      <c r="I90" s="90"/>
      <c r="J90" s="90"/>
      <c r="K90" s="90"/>
      <c r="L90" s="132"/>
      <c r="M90" s="132"/>
      <c r="N90" s="132"/>
      <c r="O90" s="90"/>
      <c r="P90" s="90"/>
      <c r="Q90" s="90"/>
      <c r="R90" s="90"/>
      <c r="S90" s="90"/>
      <c r="T90" s="90"/>
      <c r="U90" s="90"/>
    </row>
    <row r="91" spans="1:21" ht="30" customHeight="1">
      <c r="A91" s="187" t="s">
        <v>14</v>
      </c>
      <c r="B91" s="187"/>
      <c r="C91" s="187"/>
      <c r="D91" s="187"/>
      <c r="E91" s="91"/>
      <c r="F91" s="91"/>
      <c r="G91" s="91"/>
      <c r="H91" s="91"/>
      <c r="I91" s="91"/>
      <c r="J91" s="91"/>
      <c r="K91" s="91"/>
      <c r="L91" s="133"/>
      <c r="M91" s="133"/>
      <c r="N91" s="133"/>
      <c r="O91" s="91"/>
      <c r="P91" s="91"/>
      <c r="Q91" s="91"/>
      <c r="R91" s="91"/>
      <c r="S91" s="91"/>
      <c r="T91" s="91"/>
      <c r="U91" s="92"/>
    </row>
    <row r="97" spans="4:4" ht="30" customHeight="1">
      <c r="D97" s="93"/>
    </row>
  </sheetData>
  <mergeCells count="78">
    <mergeCell ref="A89:U89"/>
    <mergeCell ref="A90:D90"/>
    <mergeCell ref="A91:D91"/>
    <mergeCell ref="A88:E88"/>
    <mergeCell ref="F88:H88"/>
    <mergeCell ref="I88:K88"/>
    <mergeCell ref="L88:N88"/>
    <mergeCell ref="O88:Q88"/>
    <mergeCell ref="R88:T88"/>
    <mergeCell ref="R87:T87"/>
    <mergeCell ref="A86:E86"/>
    <mergeCell ref="F86:H86"/>
    <mergeCell ref="I86:K86"/>
    <mergeCell ref="L86:N86"/>
    <mergeCell ref="O86:Q86"/>
    <mergeCell ref="R86:T86"/>
    <mergeCell ref="A87:E87"/>
    <mergeCell ref="F87:H87"/>
    <mergeCell ref="I87:K87"/>
    <mergeCell ref="L87:N87"/>
    <mergeCell ref="O87:Q87"/>
    <mergeCell ref="A76:E76"/>
    <mergeCell ref="B77:U77"/>
    <mergeCell ref="A79:E79"/>
    <mergeCell ref="B81:U81"/>
    <mergeCell ref="A85:E85"/>
    <mergeCell ref="F85:H85"/>
    <mergeCell ref="I85:K85"/>
    <mergeCell ref="L85:N85"/>
    <mergeCell ref="O85:Q85"/>
    <mergeCell ref="R85:T85"/>
    <mergeCell ref="A75:E75"/>
    <mergeCell ref="A60:E60"/>
    <mergeCell ref="A61:E61"/>
    <mergeCell ref="A62:E62"/>
    <mergeCell ref="B63:U63"/>
    <mergeCell ref="A65:E65"/>
    <mergeCell ref="A66:E66"/>
    <mergeCell ref="B67:U67"/>
    <mergeCell ref="A69:E69"/>
    <mergeCell ref="A70:E70"/>
    <mergeCell ref="B71:U71"/>
    <mergeCell ref="C72:C73"/>
    <mergeCell ref="A57:A58"/>
    <mergeCell ref="B57:B58"/>
    <mergeCell ref="A32:E32"/>
    <mergeCell ref="B33:U33"/>
    <mergeCell ref="C37:C38"/>
    <mergeCell ref="C40:C44"/>
    <mergeCell ref="A49:E49"/>
    <mergeCell ref="A50:B50"/>
    <mergeCell ref="A51:E51"/>
    <mergeCell ref="B52:U52"/>
    <mergeCell ref="A54:E54"/>
    <mergeCell ref="A55:E55"/>
    <mergeCell ref="B56:U56"/>
    <mergeCell ref="A31:E31"/>
    <mergeCell ref="L6:N6"/>
    <mergeCell ref="O6:Q6"/>
    <mergeCell ref="R6:T6"/>
    <mergeCell ref="U6:U7"/>
    <mergeCell ref="A9:U9"/>
    <mergeCell ref="B10:U10"/>
    <mergeCell ref="C11:C12"/>
    <mergeCell ref="A25:E25"/>
    <mergeCell ref="A26:E26"/>
    <mergeCell ref="A27:E27"/>
    <mergeCell ref="B29:U29"/>
    <mergeCell ref="R1:U2"/>
    <mergeCell ref="R3:U3"/>
    <mergeCell ref="A4:U4"/>
    <mergeCell ref="A6:A7"/>
    <mergeCell ref="B6:B7"/>
    <mergeCell ref="C6:C7"/>
    <mergeCell ref="D6:D7"/>
    <mergeCell ref="E6:E7"/>
    <mergeCell ref="F6:H6"/>
    <mergeCell ref="I6:K6"/>
  </mergeCells>
  <pageMargins left="0.15748031496062992" right="0.16" top="0.74803149606299213" bottom="0.74803149606299213" header="0.31496062992125984" footer="0.31496062992125984"/>
  <pageSetup paperSize="9" scale="31" orientation="landscape"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 изменение</vt:lpstr>
      <vt:lpstr>'1 изменение'!Область_печати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2022-01-10T07:50:28Z</cp:lastPrinted>
  <dcterms:created xsi:type="dcterms:W3CDTF">2017-12-15T06:16:59Z</dcterms:created>
  <dcterms:modified xsi:type="dcterms:W3CDTF">2022-03-30T09:43:03Z</dcterms:modified>
</cp:coreProperties>
</file>