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6" yWindow="276" windowWidth="12504" windowHeight="5196"/>
  </bookViews>
  <sheets>
    <sheet name="1-4 раб обр" sheetId="4" r:id="rId1"/>
    <sheet name="2-5 общеотр. образ" sheetId="5" r:id="rId2"/>
    <sheet name="3-6 образ школ" sheetId="6" r:id="rId3"/>
    <sheet name="4-7 медицина" sheetId="7" r:id="rId4"/>
    <sheet name="5-8 высш.образ" sheetId="8" r:id="rId5"/>
    <sheet name="6-15 культ в образ" sheetId="10" r:id="rId6"/>
  </sheets>
  <definedNames>
    <definedName name="_xlnm.Print_Titles" localSheetId="1">'2-5 общеотр. образ'!$17:$17</definedName>
  </definedNames>
  <calcPr calcId="124519"/>
</workbook>
</file>

<file path=xl/calcChain.xml><?xml version="1.0" encoding="utf-8"?>
<calcChain xmlns="http://schemas.openxmlformats.org/spreadsheetml/2006/main">
  <c r="G30" i="10"/>
  <c r="D34"/>
  <c r="F33"/>
  <c r="E33"/>
  <c r="D31"/>
  <c r="F30"/>
  <c r="E30"/>
  <c r="G24"/>
  <c r="F24"/>
  <c r="E24"/>
  <c r="D24"/>
  <c r="F23"/>
  <c r="E23"/>
  <c r="F22"/>
  <c r="E22"/>
  <c r="D22"/>
  <c r="G21"/>
  <c r="F21"/>
  <c r="E21"/>
  <c r="D21"/>
  <c r="D19"/>
  <c r="D17"/>
  <c r="H34" i="8"/>
  <c r="H33"/>
  <c r="H29"/>
  <c r="H20"/>
  <c r="H19"/>
  <c r="H17"/>
  <c r="G18" i="7"/>
  <c r="F18"/>
  <c r="E18"/>
  <c r="D18"/>
  <c r="D17"/>
  <c r="E27" i="6"/>
  <c r="G25"/>
  <c r="F25"/>
  <c r="E25"/>
  <c r="G22"/>
  <c r="F22"/>
  <c r="E22"/>
  <c r="G19"/>
  <c r="F19"/>
  <c r="E19"/>
  <c r="E18"/>
  <c r="E17"/>
  <c r="D73" i="5"/>
  <c r="D78"/>
  <c r="D77"/>
  <c r="D76"/>
  <c r="G75"/>
  <c r="F75"/>
  <c r="D75"/>
  <c r="G74"/>
  <c r="F74"/>
  <c r="D74"/>
  <c r="D72"/>
  <c r="D71"/>
  <c r="G70"/>
  <c r="F70"/>
  <c r="E70"/>
  <c r="D70"/>
  <c r="D69"/>
  <c r="D68"/>
  <c r="D67"/>
  <c r="D57"/>
  <c r="D56"/>
  <c r="G53"/>
  <c r="F53"/>
  <c r="E53"/>
  <c r="D53"/>
  <c r="G47"/>
  <c r="F47"/>
  <c r="D47"/>
  <c r="D40"/>
  <c r="D38"/>
  <c r="D37"/>
  <c r="D36"/>
  <c r="D32"/>
  <c r="D27"/>
  <c r="G25"/>
  <c r="F25"/>
  <c r="D25"/>
  <c r="D24"/>
  <c r="D18"/>
  <c r="B21" i="4"/>
  <c r="B20"/>
  <c r="B19"/>
  <c r="B18"/>
  <c r="B17"/>
  <c r="J27" i="8" l="1"/>
  <c r="J26"/>
  <c r="J25"/>
  <c r="J24"/>
  <c r="I27"/>
  <c r="I26"/>
  <c r="I25"/>
  <c r="I24"/>
  <c r="I23"/>
  <c r="I22"/>
  <c r="H25"/>
  <c r="H24"/>
  <c r="H23"/>
  <c r="H22"/>
</calcChain>
</file>

<file path=xl/sharedStrings.xml><?xml version="1.0" encoding="utf-8"?>
<sst xmlns="http://schemas.openxmlformats.org/spreadsheetml/2006/main" count="417" uniqueCount="240">
  <si>
    <t>к постановлению администрации</t>
  </si>
  <si>
    <t>городского округа Тольятти</t>
  </si>
  <si>
    <t xml:space="preserve">к Положению об оплате труда работников </t>
  </si>
  <si>
    <t xml:space="preserve">муниципальных учреждений, находящихся в </t>
  </si>
  <si>
    <t xml:space="preserve">ведомственном подчинении департамента культуры </t>
  </si>
  <si>
    <t>администрации городского округа Тольятти</t>
  </si>
  <si>
    <t>Таблица № 1</t>
  </si>
  <si>
    <t>Тарифные разряды профессий рабочих</t>
  </si>
  <si>
    <t>Размер должностного оклада, руб.</t>
  </si>
  <si>
    <t>2</t>
  </si>
  <si>
    <t>Профессии рабочих 1, 2, 3 тарифного разряда в соответствии с Единым тарифно-квалификационным справочником работ и профессий рабочих</t>
  </si>
  <si>
    <t xml:space="preserve">Профессии рабочих 1, 2, 3 тарифного разряда при выполнении работ по профессии с производным наименованием "старший" </t>
  </si>
  <si>
    <t>Профессии рабочих 4, 5 тарифного разряда в соответствии с Единым тарифно-квалификационным справочником работ и профессий рабочих</t>
  </si>
  <si>
    <t>Профессии рабочих 6, 7  тарифного разряда в соответствии с Единым тарифно-квалификационным справочником работ и профессий рабочих</t>
  </si>
  <si>
    <t>Профессии рабочих 8 тарифного разряда в соответствии с Единым тарифно-квалификационным справочником работ и профессий рабочих</t>
  </si>
  <si>
    <t>Таблица № 2</t>
  </si>
  <si>
    <t>Перечень наименований профессий рабочих</t>
  </si>
  <si>
    <t xml:space="preserve">Наименование </t>
  </si>
  <si>
    <t>Тарифный разряд по ЕТКС</t>
  </si>
  <si>
    <t>1-6</t>
  </si>
  <si>
    <t>2-6</t>
  </si>
  <si>
    <t>Кассир билетный</t>
  </si>
  <si>
    <t>2-3</t>
  </si>
  <si>
    <t>Кладовщик</t>
  </si>
  <si>
    <t>1-2</t>
  </si>
  <si>
    <t>Костюмер</t>
  </si>
  <si>
    <t>Машинист сцены</t>
  </si>
  <si>
    <t>3-5</t>
  </si>
  <si>
    <t>Механик по обслуживанию звуковой техники</t>
  </si>
  <si>
    <t>2-7</t>
  </si>
  <si>
    <t>Монтировщик сцены</t>
  </si>
  <si>
    <t>3</t>
  </si>
  <si>
    <t>Настройщик духовых инструментов</t>
  </si>
  <si>
    <t>6</t>
  </si>
  <si>
    <t>Настройщик пианино и роялей</t>
  </si>
  <si>
    <t>4-8</t>
  </si>
  <si>
    <t>Настройщик щипковых инструментов</t>
  </si>
  <si>
    <t>3-6</t>
  </si>
  <si>
    <t>Настройщик язычковых инструментов</t>
  </si>
  <si>
    <t>4-6</t>
  </si>
  <si>
    <t>Настройщик-регулировщик смычковых инструментов</t>
  </si>
  <si>
    <t>Осветитель</t>
  </si>
  <si>
    <t>3-8</t>
  </si>
  <si>
    <t>Плотник</t>
  </si>
  <si>
    <t>Садовник</t>
  </si>
  <si>
    <t>Столяр</t>
  </si>
  <si>
    <t>Столяр по изготовлению декораций</t>
  </si>
  <si>
    <t>Сторож (вахтер)</t>
  </si>
  <si>
    <t>Уборщик служебных помещений</t>
  </si>
  <si>
    <t>1</t>
  </si>
  <si>
    <t>Швея</t>
  </si>
  <si>
    <t xml:space="preserve">Наименование профессиональной квалификационной группы (ПКГ) </t>
  </si>
  <si>
    <t>Квалификационные уровни</t>
  </si>
  <si>
    <t>Должности, отнесенные к квалификационным уровням</t>
  </si>
  <si>
    <t>Размер должностного оклада, руб и квалификационные категории</t>
  </si>
  <si>
    <t>квалификационная категория отсутствует</t>
  </si>
  <si>
    <t>III категория</t>
  </si>
  <si>
    <t>II категория</t>
  </si>
  <si>
    <t>I категория</t>
  </si>
  <si>
    <t>ПКГ Общеотраслевые должности служащих первого уровня</t>
  </si>
  <si>
    <t>Х</t>
  </si>
  <si>
    <t>Архивариус</t>
  </si>
  <si>
    <t>Делопроизводитель</t>
  </si>
  <si>
    <t>Кассир</t>
  </si>
  <si>
    <t>Комендант</t>
  </si>
  <si>
    <t>Секретарь</t>
  </si>
  <si>
    <t>Секретарь-машинистка</t>
  </si>
  <si>
    <t>Старший кассир</t>
  </si>
  <si>
    <t>ПКГ Общеотраслевые должности служащих второго уровня</t>
  </si>
  <si>
    <t>1,2,3</t>
  </si>
  <si>
    <t>Техник</t>
  </si>
  <si>
    <t>Художник</t>
  </si>
  <si>
    <t>Администратор</t>
  </si>
  <si>
    <t>Инспектор по кадрам</t>
  </si>
  <si>
    <t>Диспетчер</t>
  </si>
  <si>
    <t>Лаборант</t>
  </si>
  <si>
    <t>Секретарь руководителя</t>
  </si>
  <si>
    <t>Заведующий хозяйством</t>
  </si>
  <si>
    <t>Заведующий складом</t>
  </si>
  <si>
    <t>Старший администратор</t>
  </si>
  <si>
    <t>Старший лаборант</t>
  </si>
  <si>
    <t>Начальник хозяйственного отдела</t>
  </si>
  <si>
    <t xml:space="preserve">Механик
</t>
  </si>
  <si>
    <t>Начальник (заведующий) мастерской</t>
  </si>
  <si>
    <t>ПКГ Общеотраслевые должности служащих третьего уровня</t>
  </si>
  <si>
    <t>Менеджер</t>
  </si>
  <si>
    <t>Менеджер по персоналу</t>
  </si>
  <si>
    <t>Менеджер по рекламе</t>
  </si>
  <si>
    <t>Менеджер по связям с общественностью</t>
  </si>
  <si>
    <t>Специалист по кадрам</t>
  </si>
  <si>
    <t>Специалист по маркетингу</t>
  </si>
  <si>
    <t>Специалист по связям  с общественностью</t>
  </si>
  <si>
    <t>Бухгалтер</t>
  </si>
  <si>
    <t>Психолог</t>
  </si>
  <si>
    <t>Экономист</t>
  </si>
  <si>
    <t>Инженер</t>
  </si>
  <si>
    <t>Юрисконсульт</t>
  </si>
  <si>
    <t>Инженер-электроник (электроник)</t>
  </si>
  <si>
    <t>Инженер-программист (программист)</t>
  </si>
  <si>
    <t>Инженер-технолог (технолог)</t>
  </si>
  <si>
    <t xml:space="preserve">Заместитель главного бухгалтера
</t>
  </si>
  <si>
    <t>ПКГ Общеотраслевые должности служащих четвертого уровня</t>
  </si>
  <si>
    <t xml:space="preserve">Директор (начальник, заведующий) филиала, другого обособленного структурного подразделения
</t>
  </si>
  <si>
    <t>Должности, не отнесенные к квалификационным уровням</t>
  </si>
  <si>
    <t>Главный бухгалтер</t>
  </si>
  <si>
    <t>Главный инженер</t>
  </si>
  <si>
    <t>Начальник (заведующий) группы (цеха, службы, части)</t>
  </si>
  <si>
    <t>Художник-конструктор (дизайнер)</t>
  </si>
  <si>
    <t>Контент-редактор</t>
  </si>
  <si>
    <t>Модератор</t>
  </si>
  <si>
    <t>Специалист по персоналу</t>
  </si>
  <si>
    <t>Специалист по охране труда</t>
  </si>
  <si>
    <t>Системный администратор</t>
  </si>
  <si>
    <t>Специалист по закупкам</t>
  </si>
  <si>
    <t>Начальник (заведующий) отдела (лаборатории, бюро, сектора)</t>
  </si>
  <si>
    <t>№ п/п</t>
  </si>
  <si>
    <t>Должности работников культуры, искусства и кинематографии</t>
  </si>
  <si>
    <t>Квалификационные категории</t>
  </si>
  <si>
    <t>Размер должностного оклада, руб. и квалификационные категории</t>
  </si>
  <si>
    <t>2 категория</t>
  </si>
  <si>
    <t xml:space="preserve">1 категория </t>
  </si>
  <si>
    <t>высшая/     ведущий</t>
  </si>
  <si>
    <t>Смотритель выставочного зала</t>
  </si>
  <si>
    <t>Контролер билетов</t>
  </si>
  <si>
    <t>Заведующий костюмерной</t>
  </si>
  <si>
    <t>Техник по звукозаписи</t>
  </si>
  <si>
    <t>I,  II категория, без категории</t>
  </si>
  <si>
    <t>Ведущий, I,  II категория, без категории</t>
  </si>
  <si>
    <t>Библиотекарь</t>
  </si>
  <si>
    <t>Хранитель музейных предметов</t>
  </si>
  <si>
    <t>I,  II категория</t>
  </si>
  <si>
    <t xml:space="preserve">Звукооператор </t>
  </si>
  <si>
    <t>Высшая, I,  II категория, без категории</t>
  </si>
  <si>
    <t xml:space="preserve">Режиссер любительского тетра (студии) </t>
  </si>
  <si>
    <t xml:space="preserve">Режиссер массовых представлений </t>
  </si>
  <si>
    <t>Хормейстер любительского вокального или хорового коллектива (студии)</t>
  </si>
  <si>
    <t>Высшая, I,  II категория</t>
  </si>
  <si>
    <t xml:space="preserve">Художник-декоратор </t>
  </si>
  <si>
    <t>Администратор (старший администратор)</t>
  </si>
  <si>
    <t xml:space="preserve">Светооператор </t>
  </si>
  <si>
    <t xml:space="preserve">Звукорежиссер </t>
  </si>
  <si>
    <t>Заведующий выставочным залом</t>
  </si>
  <si>
    <t>Заведующий студией звукозаписи</t>
  </si>
  <si>
    <t>от _____________№____________</t>
  </si>
  <si>
    <t>Приложение № 4</t>
  </si>
  <si>
    <t>Должностные оклады по  тарифным разрядам профессий рабочих  образовательных учреждений</t>
  </si>
  <si>
    <t>Водитель автомобиля</t>
  </si>
  <si>
    <t>4-5</t>
  </si>
  <si>
    <t>Гардеробщик</t>
  </si>
  <si>
    <t>Дворник</t>
  </si>
  <si>
    <t>Подсобный рабочий</t>
  </si>
  <si>
    <t>Пожарный</t>
  </si>
  <si>
    <t>Рабочий по комплексному обслуживанию и ремонту зданий</t>
  </si>
  <si>
    <t>2-4</t>
  </si>
  <si>
    <t>Слесарь по обслуживанию тепловых сетей</t>
  </si>
  <si>
    <t>Слесарь по ремонту оборудования тепловых сетей</t>
  </si>
  <si>
    <t>Слесарь по ремонту и обслуживанию систем вентиляции и кондиционирования</t>
  </si>
  <si>
    <t>Слесарь-сантехник</t>
  </si>
  <si>
    <t>Слесарь-электрик по ремонту электрооборудования</t>
  </si>
  <si>
    <t>2-8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</si>
  <si>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</si>
  <si>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</si>
  <si>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 xml:space="preserve">                                                                    __________________________________</t>
  </si>
  <si>
    <t>Приложение № 5</t>
  </si>
  <si>
    <t>Должностные оклады по профессиональным квалификационным группам общеотраслевых должностей руководителей, специалистов и служащих  образовательных учреждений</t>
  </si>
  <si>
    <t xml:space="preserve">Начальник   гаража </t>
  </si>
  <si>
    <t>Переводчик</t>
  </si>
  <si>
    <t>Таблица 2</t>
  </si>
  <si>
    <t>Должностные оклады по общеотраслевым должностям руководителей, специалистов и служащих образовательных учреждений, не отнесенным к профессиональным квалификационным группам</t>
  </si>
  <si>
    <t>Размер должностного оклада, руб и квалификационная категория</t>
  </si>
  <si>
    <t>Заместитель директора (проректор) (по направлениям деятельности)</t>
  </si>
  <si>
    <t>Инженер по организации эксплуатации и ремонту зданий и сооружений</t>
  </si>
  <si>
    <t>Приложение № 6</t>
  </si>
  <si>
    <t>Должностные оклады по  профессиональным квалификационным группам должностей работников образования в  учреждениях дополнительного образования и учреждениях высшего образования, реализующих дополнительные общеобразовательные программы и образовательные программы среднего профессионального образования</t>
  </si>
  <si>
    <t>1 категория</t>
  </si>
  <si>
    <t>высшая категория</t>
  </si>
  <si>
    <t>ПКГ должностей работников учебно-вспомогательного персонала первого уровня</t>
  </si>
  <si>
    <t>Секретарь учебной части</t>
  </si>
  <si>
    <t>ПКГ должностей работников учебно-вспомогательного персонала второго уровня</t>
  </si>
  <si>
    <t>Диспетчер образовательного учреждения</t>
  </si>
  <si>
    <t>ПКГ должностей педагогических работников</t>
  </si>
  <si>
    <t>Концертмейстер</t>
  </si>
  <si>
    <t>Педагог дополнительного образования</t>
  </si>
  <si>
    <t>Педагог-организатор</t>
  </si>
  <si>
    <t>Методист</t>
  </si>
  <si>
    <t>Педагог-психолог</t>
  </si>
  <si>
    <t>Старший педагог дополнительного образования</t>
  </si>
  <si>
    <t>Преподаватель</t>
  </si>
  <si>
    <t>Старший методист</t>
  </si>
  <si>
    <t>ПКГ должностей руководителей структурных подразделений</t>
  </si>
  <si>
    <t>Заведующий отделом, отделением</t>
  </si>
  <si>
    <t>Заведующий  частью (учебной, воспитательной, учебно-воспитательной и др.)</t>
  </si>
  <si>
    <t>Приложение № 7</t>
  </si>
  <si>
    <t xml:space="preserve">                                               </t>
  </si>
  <si>
    <t>Должностные оклады по профессиональным квалификационным группам по должностям медицинских и фармацевтических работников  учреждений высшего образования</t>
  </si>
  <si>
    <t>Размер оклада (должностного оклада), руб и квалификационная категория</t>
  </si>
  <si>
    <t>ПКГ Руководители структурных подразделений учреждений с высшим медицинским и фармацевтическим образованием (врач-специалист, провизор)</t>
  </si>
  <si>
    <t>Заведующий медицинским кабинетом</t>
  </si>
  <si>
    <t>ПКГ Средний медицинский и фармацевтический персонал</t>
  </si>
  <si>
    <t>Медицинская сестра</t>
  </si>
  <si>
    <t>Приложение № 8</t>
  </si>
  <si>
    <t xml:space="preserve">Должностные оклады по профессиональным квалификационным группам должностей работников высшего и дополнительного профессионального образования учреждений высшего образования </t>
  </si>
  <si>
    <t>Размер должностного оклада, руб</t>
  </si>
  <si>
    <t>ПКГ должностей работников административно-хозяйственного и учебно-вспомогательного персонала</t>
  </si>
  <si>
    <t>Диспетчер факультета</t>
  </si>
  <si>
    <t>Специалист по учебно-методической работе</t>
  </si>
  <si>
    <t>Специалист по учебно-методической работе 2 категории</t>
  </si>
  <si>
    <t>Специалист по учебно-методической работе 1 категории</t>
  </si>
  <si>
    <t>ПКГ должностей профессорско-преподавательского состава и руководителей структурных подразделений</t>
  </si>
  <si>
    <t>Должности профессорско-преподавательского состава</t>
  </si>
  <si>
    <t>без ученой степени</t>
  </si>
  <si>
    <t>кандидат наук</t>
  </si>
  <si>
    <t>доктор наук</t>
  </si>
  <si>
    <t>Старший преподаватель</t>
  </si>
  <si>
    <t>Доцент</t>
  </si>
  <si>
    <t>Профессор</t>
  </si>
  <si>
    <t>Заведующий кафедрой</t>
  </si>
  <si>
    <t>Декан факультета</t>
  </si>
  <si>
    <t>Должности руководителей структурных подразделений</t>
  </si>
  <si>
    <t>Заведующий кабинетом, лабораторией, отделением, подготовительными курсами</t>
  </si>
  <si>
    <t>Помощник ректора</t>
  </si>
  <si>
    <t>Заведующий производственной практикой</t>
  </si>
  <si>
    <t>Ученый секретарь совета института</t>
  </si>
  <si>
    <t>Начальник (заведующий) отдела: учебного (учебно-методического, методического)</t>
  </si>
  <si>
    <t>Начальник (директор, заведующий, руководитель) учебных подразделений</t>
  </si>
  <si>
    <t>Заведующий научно-методическим центром</t>
  </si>
  <si>
    <t>Приложение № 15</t>
  </si>
  <si>
    <t>Должностные оклады по  должностям работников культуры, искусства и кинематографии  в образовательных учреждениях</t>
  </si>
  <si>
    <t>Балетмейстер хореографического коллектива (студии)</t>
  </si>
  <si>
    <t xml:space="preserve">Дирижер  </t>
  </si>
  <si>
    <t xml:space="preserve">Художник-постановщик  </t>
  </si>
  <si>
    <t xml:space="preserve">Заведующий библиотекой </t>
  </si>
  <si>
    <t xml:space="preserve">Заведующий отделом (сектором) </t>
  </si>
  <si>
    <t xml:space="preserve">Художественный руководитель </t>
  </si>
  <si>
    <t>__________________________________________</t>
  </si>
  <si>
    <t>Приложение № 1</t>
  </si>
  <si>
    <t>___________________________</t>
  </si>
  <si>
    <t>Приложение № 2</t>
  </si>
  <si>
    <t>8600-11058</t>
  </si>
  <si>
    <t>Приложение № 3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</si>
</sst>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7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top"/>
    </xf>
    <xf numFmtId="49" fontId="0" fillId="0" borderId="0" xfId="0" applyNumberFormat="1" applyFill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justify" vertical="center" wrapText="1"/>
    </xf>
    <xf numFmtId="0" fontId="0" fillId="0" borderId="7" xfId="0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3" fillId="0" borderId="1" xfId="0" applyNumberFormat="1" applyFont="1" applyFill="1" applyBorder="1" applyAlignment="1">
      <alignment horizontal="center" vertical="top" wrapText="1"/>
    </xf>
    <xf numFmtId="0" fontId="0" fillId="0" borderId="10" xfId="0" applyFill="1" applyBorder="1"/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13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3" fillId="0" borderId="3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zoomScale="85" zoomScaleNormal="85" workbookViewId="0">
      <selection activeCell="A66" sqref="A66"/>
    </sheetView>
  </sheetViews>
  <sheetFormatPr defaultColWidth="9.109375" defaultRowHeight="13.2"/>
  <cols>
    <col min="1" max="1" width="66.5546875" style="3" customWidth="1"/>
    <col min="2" max="2" width="29.5546875" style="3" customWidth="1"/>
    <col min="3" max="3" width="8.44140625" style="3" customWidth="1"/>
    <col min="4" max="4" width="10.5546875" style="65" customWidth="1"/>
    <col min="5" max="16384" width="9.109375" style="3"/>
  </cols>
  <sheetData>
    <row r="1" spans="1:2">
      <c r="A1" s="63"/>
      <c r="B1" s="2" t="s">
        <v>235</v>
      </c>
    </row>
    <row r="2" spans="1:2">
      <c r="A2" s="63"/>
      <c r="B2" s="2" t="s">
        <v>0</v>
      </c>
    </row>
    <row r="3" spans="1:2">
      <c r="A3" s="63"/>
      <c r="B3" s="2" t="s">
        <v>1</v>
      </c>
    </row>
    <row r="4" spans="1:2">
      <c r="A4" s="63"/>
      <c r="B4" s="2" t="s">
        <v>143</v>
      </c>
    </row>
    <row r="5" spans="1:2" ht="8.25" customHeight="1">
      <c r="A5" s="63"/>
      <c r="B5" s="63"/>
    </row>
    <row r="6" spans="1:2">
      <c r="B6" s="2" t="s">
        <v>144</v>
      </c>
    </row>
    <row r="7" spans="1:2">
      <c r="B7" s="2" t="s">
        <v>2</v>
      </c>
    </row>
    <row r="8" spans="1:2">
      <c r="B8" s="2" t="s">
        <v>3</v>
      </c>
    </row>
    <row r="9" spans="1:2">
      <c r="B9" s="2" t="s">
        <v>4</v>
      </c>
    </row>
    <row r="10" spans="1:2">
      <c r="B10" s="2" t="s">
        <v>5</v>
      </c>
    </row>
    <row r="11" spans="1:2" ht="6.75" customHeight="1">
      <c r="B11" s="2"/>
    </row>
    <row r="12" spans="1:2" ht="13.95" customHeight="1">
      <c r="B12" s="11" t="s">
        <v>6</v>
      </c>
    </row>
    <row r="13" spans="1:2" ht="30" customHeight="1">
      <c r="A13" s="97" t="s">
        <v>145</v>
      </c>
      <c r="B13" s="97"/>
    </row>
    <row r="14" spans="1:2" ht="9" customHeight="1">
      <c r="A14" s="12"/>
    </row>
    <row r="15" spans="1:2" ht="16.95" customHeight="1">
      <c r="A15" s="5" t="s">
        <v>7</v>
      </c>
      <c r="B15" s="6" t="s">
        <v>8</v>
      </c>
    </row>
    <row r="16" spans="1:2">
      <c r="A16" s="5">
        <v>1</v>
      </c>
      <c r="B16" s="6" t="s">
        <v>9</v>
      </c>
    </row>
    <row r="17" spans="1:4" ht="26.4">
      <c r="A17" s="7" t="s">
        <v>10</v>
      </c>
      <c r="B17" s="8">
        <f>ROUND(7743*1.036,0)</f>
        <v>8022</v>
      </c>
    </row>
    <row r="18" spans="1:4" ht="26.4">
      <c r="A18" s="9" t="s">
        <v>11</v>
      </c>
      <c r="B18" s="8">
        <f>ROUND(7767*1.036,0)</f>
        <v>8047</v>
      </c>
    </row>
    <row r="19" spans="1:4" ht="26.4">
      <c r="A19" s="7" t="s">
        <v>12</v>
      </c>
      <c r="B19" s="8">
        <f>ROUND(7793*1.036,0)</f>
        <v>8074</v>
      </c>
    </row>
    <row r="20" spans="1:4" ht="26.4">
      <c r="A20" s="7" t="s">
        <v>13</v>
      </c>
      <c r="B20" s="8">
        <f>ROUND(7821*1.036,0)</f>
        <v>8103</v>
      </c>
    </row>
    <row r="21" spans="1:4" ht="26.4">
      <c r="A21" s="7" t="s">
        <v>14</v>
      </c>
      <c r="B21" s="8">
        <f>ROUND(7850*1.036,0)</f>
        <v>8133</v>
      </c>
    </row>
    <row r="22" spans="1:4" ht="6.75" customHeight="1">
      <c r="B22" s="4"/>
    </row>
    <row r="23" spans="1:4" ht="13.2" customHeight="1">
      <c r="B23" s="11" t="s">
        <v>15</v>
      </c>
    </row>
    <row r="24" spans="1:4" ht="14.25" customHeight="1">
      <c r="A24" s="98" t="s">
        <v>16</v>
      </c>
      <c r="B24" s="98"/>
      <c r="C24" s="66"/>
      <c r="D24" s="67"/>
    </row>
    <row r="25" spans="1:4" ht="5.4" customHeight="1">
      <c r="A25" s="12"/>
      <c r="C25" s="66"/>
      <c r="D25" s="67"/>
    </row>
    <row r="26" spans="1:4" ht="17.399999999999999" customHeight="1">
      <c r="A26" s="5" t="s">
        <v>17</v>
      </c>
      <c r="B26" s="5" t="s">
        <v>18</v>
      </c>
      <c r="C26" s="68"/>
      <c r="D26" s="69"/>
    </row>
    <row r="27" spans="1:4">
      <c r="A27" s="5">
        <v>1</v>
      </c>
      <c r="B27" s="5">
        <v>2</v>
      </c>
      <c r="C27" s="68"/>
      <c r="D27" s="69"/>
    </row>
    <row r="28" spans="1:4">
      <c r="A28" s="9" t="s">
        <v>146</v>
      </c>
      <c r="B28" s="14" t="s">
        <v>147</v>
      </c>
    </row>
    <row r="29" spans="1:4">
      <c r="A29" s="9" t="s">
        <v>148</v>
      </c>
      <c r="B29" s="14" t="s">
        <v>49</v>
      </c>
    </row>
    <row r="30" spans="1:4">
      <c r="A30" s="9" t="s">
        <v>149</v>
      </c>
      <c r="B30" s="14" t="s">
        <v>49</v>
      </c>
    </row>
    <row r="31" spans="1:4">
      <c r="A31" s="9" t="s">
        <v>21</v>
      </c>
      <c r="B31" s="14" t="s">
        <v>22</v>
      </c>
    </row>
    <row r="32" spans="1:4">
      <c r="A32" s="9" t="s">
        <v>23</v>
      </c>
      <c r="B32" s="14" t="s">
        <v>24</v>
      </c>
    </row>
    <row r="33" spans="1:2">
      <c r="A33" s="9" t="s">
        <v>25</v>
      </c>
      <c r="B33" s="14" t="s">
        <v>20</v>
      </c>
    </row>
    <row r="34" spans="1:2">
      <c r="A34" s="15" t="s">
        <v>26</v>
      </c>
      <c r="B34" s="14" t="s">
        <v>27</v>
      </c>
    </row>
    <row r="35" spans="1:2">
      <c r="A35" s="15" t="s">
        <v>28</v>
      </c>
      <c r="B35" s="14" t="s">
        <v>29</v>
      </c>
    </row>
    <row r="36" spans="1:2">
      <c r="A36" s="15" t="s">
        <v>30</v>
      </c>
      <c r="B36" s="14" t="s">
        <v>31</v>
      </c>
    </row>
    <row r="37" spans="1:2">
      <c r="A37" s="15" t="s">
        <v>32</v>
      </c>
      <c r="B37" s="14" t="s">
        <v>33</v>
      </c>
    </row>
    <row r="38" spans="1:2">
      <c r="A38" s="9" t="s">
        <v>34</v>
      </c>
      <c r="B38" s="14" t="s">
        <v>35</v>
      </c>
    </row>
    <row r="39" spans="1:2">
      <c r="A39" s="9" t="s">
        <v>36</v>
      </c>
      <c r="B39" s="14" t="s">
        <v>37</v>
      </c>
    </row>
    <row r="40" spans="1:2">
      <c r="A40" s="9" t="s">
        <v>38</v>
      </c>
      <c r="B40" s="16" t="s">
        <v>39</v>
      </c>
    </row>
    <row r="41" spans="1:2">
      <c r="A41" s="9" t="s">
        <v>40</v>
      </c>
      <c r="B41" s="16" t="s">
        <v>33</v>
      </c>
    </row>
    <row r="42" spans="1:2">
      <c r="A42" s="9" t="s">
        <v>41</v>
      </c>
      <c r="B42" s="16" t="s">
        <v>42</v>
      </c>
    </row>
    <row r="43" spans="1:2">
      <c r="A43" s="9" t="s">
        <v>43</v>
      </c>
      <c r="B43" s="14" t="s">
        <v>29</v>
      </c>
    </row>
    <row r="44" spans="1:2">
      <c r="A44" s="9" t="s">
        <v>150</v>
      </c>
      <c r="B44" s="14" t="s">
        <v>24</v>
      </c>
    </row>
    <row r="45" spans="1:2">
      <c r="A45" s="9" t="s">
        <v>151</v>
      </c>
      <c r="B45" s="14" t="s">
        <v>147</v>
      </c>
    </row>
    <row r="46" spans="1:2" ht="13.5" customHeight="1">
      <c r="A46" s="9" t="s">
        <v>152</v>
      </c>
      <c r="B46" s="14" t="s">
        <v>153</v>
      </c>
    </row>
    <row r="47" spans="1:2">
      <c r="A47" s="9" t="s">
        <v>44</v>
      </c>
      <c r="B47" s="14" t="s">
        <v>24</v>
      </c>
    </row>
    <row r="48" spans="1:2">
      <c r="A48" s="9" t="s">
        <v>154</v>
      </c>
      <c r="B48" s="64" t="s">
        <v>20</v>
      </c>
    </row>
    <row r="49" spans="1:2">
      <c r="A49" s="9" t="s">
        <v>155</v>
      </c>
      <c r="B49" s="14" t="s">
        <v>39</v>
      </c>
    </row>
    <row r="50" spans="1:2" ht="14.25" customHeight="1">
      <c r="A50" s="36" t="s">
        <v>156</v>
      </c>
      <c r="B50" s="16" t="s">
        <v>27</v>
      </c>
    </row>
    <row r="51" spans="1:2">
      <c r="A51" s="9" t="s">
        <v>157</v>
      </c>
      <c r="B51" s="16" t="s">
        <v>20</v>
      </c>
    </row>
    <row r="52" spans="1:2">
      <c r="A52" s="9" t="s">
        <v>158</v>
      </c>
      <c r="B52" s="16" t="s">
        <v>159</v>
      </c>
    </row>
    <row r="53" spans="1:2">
      <c r="A53" s="9" t="s">
        <v>45</v>
      </c>
      <c r="B53" s="16" t="s">
        <v>20</v>
      </c>
    </row>
    <row r="54" spans="1:2">
      <c r="A54" s="9" t="s">
        <v>46</v>
      </c>
      <c r="B54" s="16" t="s">
        <v>19</v>
      </c>
    </row>
    <row r="55" spans="1:2">
      <c r="A55" s="9" t="s">
        <v>47</v>
      </c>
      <c r="B55" s="16" t="s">
        <v>24</v>
      </c>
    </row>
    <row r="56" spans="1:2">
      <c r="A56" s="9" t="s">
        <v>48</v>
      </c>
      <c r="B56" s="14" t="s">
        <v>49</v>
      </c>
    </row>
    <row r="57" spans="1:2">
      <c r="A57" s="9" t="s">
        <v>50</v>
      </c>
      <c r="B57" s="14" t="s">
        <v>20</v>
      </c>
    </row>
    <row r="58" spans="1:2">
      <c r="A58" s="9" t="s">
        <v>160</v>
      </c>
      <c r="B58" s="14" t="s">
        <v>29</v>
      </c>
    </row>
    <row r="59" spans="1:2" ht="14.4" customHeight="1">
      <c r="A59" s="9" t="s">
        <v>161</v>
      </c>
      <c r="B59" s="14" t="s">
        <v>159</v>
      </c>
    </row>
    <row r="60" spans="1:2" ht="14.4" customHeight="1">
      <c r="A60" s="99" t="s">
        <v>236</v>
      </c>
      <c r="B60" s="99"/>
    </row>
    <row r="61" spans="1:2" ht="9" customHeight="1">
      <c r="A61" s="10" t="s">
        <v>162</v>
      </c>
    </row>
  </sheetData>
  <mergeCells count="3">
    <mergeCell ref="A13:B13"/>
    <mergeCell ref="A24:B24"/>
    <mergeCell ref="A60:B60"/>
  </mergeCells>
  <printOptions horizontalCentered="1"/>
  <pageMargins left="0.39370078740157483" right="0.39370078740157483" top="0" bottom="0" header="0.51181102362204722" footer="0.51181102362204722"/>
  <pageSetup paperSize="9" firstPageNumber="3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4"/>
  <sheetViews>
    <sheetView showWhiteSpace="0" view="pageLayout" topLeftCell="A62" zoomScale="70" zoomScaleNormal="85" zoomScalePageLayoutView="70" workbookViewId="0">
      <selection activeCell="D83" sqref="D83"/>
    </sheetView>
  </sheetViews>
  <sheetFormatPr defaultRowHeight="13.2" outlineLevelRow="1"/>
  <cols>
    <col min="1" max="1" width="18.6640625" style="17" customWidth="1"/>
    <col min="2" max="2" width="8.88671875" style="18" customWidth="1"/>
    <col min="3" max="3" width="37.88671875" style="19" customWidth="1"/>
    <col min="4" max="4" width="11.33203125" style="18" customWidth="1"/>
    <col min="5" max="5" width="8.109375" style="20" customWidth="1"/>
    <col min="6" max="7" width="7.6640625" style="21" customWidth="1"/>
    <col min="8" max="19" width="9.109375" style="21" customWidth="1"/>
  </cols>
  <sheetData>
    <row r="1" spans="1:19">
      <c r="G1" s="2" t="s">
        <v>237</v>
      </c>
    </row>
    <row r="2" spans="1:19">
      <c r="G2" s="2" t="s">
        <v>0</v>
      </c>
    </row>
    <row r="3" spans="1:19">
      <c r="G3" s="2" t="s">
        <v>1</v>
      </c>
    </row>
    <row r="4" spans="1:19">
      <c r="G4" s="2" t="s">
        <v>143</v>
      </c>
    </row>
    <row r="5" spans="1:19" ht="22.8" customHeight="1"/>
    <row r="6" spans="1:19">
      <c r="F6" s="22"/>
      <c r="G6" s="23" t="s">
        <v>163</v>
      </c>
    </row>
    <row r="7" spans="1:19">
      <c r="D7" s="19"/>
      <c r="G7" s="2" t="s">
        <v>2</v>
      </c>
    </row>
    <row r="8" spans="1:19" ht="15.6">
      <c r="D8" s="22"/>
      <c r="F8" s="24"/>
      <c r="G8" s="2" t="s">
        <v>3</v>
      </c>
    </row>
    <row r="9" spans="1:19" ht="15.6">
      <c r="D9" s="22"/>
      <c r="F9" s="24"/>
      <c r="G9" s="2" t="s">
        <v>4</v>
      </c>
    </row>
    <row r="10" spans="1:19" ht="15.6">
      <c r="D10" s="22"/>
      <c r="F10" s="24"/>
      <c r="G10" s="2" t="s">
        <v>5</v>
      </c>
    </row>
    <row r="11" spans="1:19" ht="10.95" customHeight="1">
      <c r="D11" s="22"/>
      <c r="F11" s="24"/>
      <c r="G11" s="2"/>
    </row>
    <row r="12" spans="1:19" ht="13.95" customHeight="1">
      <c r="D12" s="24"/>
      <c r="E12" s="24"/>
      <c r="F12" s="24"/>
      <c r="G12" s="23" t="s">
        <v>6</v>
      </c>
    </row>
    <row r="13" spans="1:19" ht="69" customHeight="1">
      <c r="A13" s="107" t="s">
        <v>164</v>
      </c>
      <c r="B13" s="107"/>
      <c r="C13" s="107"/>
      <c r="D13" s="107"/>
      <c r="E13" s="107"/>
      <c r="F13" s="107"/>
      <c r="G13" s="107"/>
    </row>
    <row r="14" spans="1:19" ht="15" customHeight="1"/>
    <row r="15" spans="1:19" s="27" customFormat="1" ht="30" customHeight="1">
      <c r="A15" s="127" t="s">
        <v>51</v>
      </c>
      <c r="B15" s="127" t="s">
        <v>52</v>
      </c>
      <c r="C15" s="127" t="s">
        <v>53</v>
      </c>
      <c r="D15" s="114" t="s">
        <v>54</v>
      </c>
      <c r="E15" s="114"/>
      <c r="F15" s="114"/>
      <c r="G15" s="114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s="27" customFormat="1" ht="33" customHeight="1">
      <c r="A16" s="128"/>
      <c r="B16" s="128"/>
      <c r="C16" s="128"/>
      <c r="D16" s="28" t="s">
        <v>55</v>
      </c>
      <c r="E16" s="28" t="s">
        <v>56</v>
      </c>
      <c r="F16" s="28" t="s">
        <v>57</v>
      </c>
      <c r="G16" s="28" t="s">
        <v>58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s="27" customFormat="1" ht="12" customHeight="1">
      <c r="A17" s="70">
        <v>1</v>
      </c>
      <c r="B17" s="70">
        <v>2</v>
      </c>
      <c r="C17" s="29">
        <v>3</v>
      </c>
      <c r="D17" s="5">
        <v>4</v>
      </c>
      <c r="E17" s="5">
        <v>5</v>
      </c>
      <c r="F17" s="5">
        <v>6</v>
      </c>
      <c r="G17" s="5">
        <v>7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4.1" customHeight="1">
      <c r="A18" s="126" t="s">
        <v>59</v>
      </c>
      <c r="B18" s="122">
        <v>1</v>
      </c>
      <c r="C18" s="30" t="s">
        <v>61</v>
      </c>
      <c r="D18" s="114">
        <f>ROUND(7743*1.036,0)</f>
        <v>8022</v>
      </c>
      <c r="E18" s="114" t="s">
        <v>60</v>
      </c>
      <c r="F18" s="114" t="s">
        <v>60</v>
      </c>
      <c r="G18" s="114" t="s">
        <v>60</v>
      </c>
    </row>
    <row r="19" spans="1:19" ht="14.1" customHeight="1">
      <c r="A19" s="132"/>
      <c r="B19" s="123"/>
      <c r="C19" s="30" t="s">
        <v>62</v>
      </c>
      <c r="D19" s="114"/>
      <c r="E19" s="114"/>
      <c r="F19" s="114"/>
      <c r="G19" s="114"/>
    </row>
    <row r="20" spans="1:19" ht="14.1" customHeight="1">
      <c r="A20" s="132"/>
      <c r="B20" s="123"/>
      <c r="C20" s="30" t="s">
        <v>63</v>
      </c>
      <c r="D20" s="114"/>
      <c r="E20" s="114"/>
      <c r="F20" s="114"/>
      <c r="G20" s="114"/>
    </row>
    <row r="21" spans="1:19" s="21" customFormat="1" ht="14.1" customHeight="1">
      <c r="A21" s="132"/>
      <c r="B21" s="123"/>
      <c r="C21" s="30" t="s">
        <v>64</v>
      </c>
      <c r="D21" s="114"/>
      <c r="E21" s="114"/>
      <c r="F21" s="114"/>
      <c r="G21" s="114"/>
    </row>
    <row r="22" spans="1:19" s="21" customFormat="1" ht="14.1" customHeight="1">
      <c r="A22" s="132"/>
      <c r="B22" s="123"/>
      <c r="C22" s="30" t="s">
        <v>65</v>
      </c>
      <c r="D22" s="114"/>
      <c r="E22" s="114"/>
      <c r="F22" s="114"/>
      <c r="G22" s="114"/>
    </row>
    <row r="23" spans="1:19" s="21" customFormat="1" ht="14.1" customHeight="1">
      <c r="A23" s="132"/>
      <c r="B23" s="124"/>
      <c r="C23" s="30" t="s">
        <v>66</v>
      </c>
      <c r="D23" s="114"/>
      <c r="E23" s="114"/>
      <c r="F23" s="114"/>
      <c r="G23" s="114"/>
    </row>
    <row r="24" spans="1:19" s="21" customFormat="1" ht="14.1" customHeight="1">
      <c r="A24" s="133"/>
      <c r="B24" s="31">
        <v>2</v>
      </c>
      <c r="C24" s="30" t="s">
        <v>67</v>
      </c>
      <c r="D24" s="31">
        <f>ROUND(7793*1.036,0)</f>
        <v>8074</v>
      </c>
      <c r="E24" s="31" t="s">
        <v>60</v>
      </c>
      <c r="F24" s="31" t="s">
        <v>60</v>
      </c>
      <c r="G24" s="31" t="s">
        <v>60</v>
      </c>
    </row>
    <row r="25" spans="1:19" s="21" customFormat="1" ht="14.1" customHeight="1">
      <c r="A25" s="106" t="s">
        <v>68</v>
      </c>
      <c r="B25" s="125" t="s">
        <v>69</v>
      </c>
      <c r="C25" s="30" t="s">
        <v>70</v>
      </c>
      <c r="D25" s="127">
        <f>ROUND(7793*1.036,0)</f>
        <v>8074</v>
      </c>
      <c r="E25" s="127" t="s">
        <v>60</v>
      </c>
      <c r="F25" s="127">
        <f>ROUND(7821*1.036,0)</f>
        <v>8103</v>
      </c>
      <c r="G25" s="127">
        <f>ROUND(7852*1.036,0)</f>
        <v>8135</v>
      </c>
    </row>
    <row r="26" spans="1:19" s="21" customFormat="1" ht="14.1" customHeight="1">
      <c r="A26" s="106"/>
      <c r="B26" s="125"/>
      <c r="C26" s="30" t="s">
        <v>71</v>
      </c>
      <c r="D26" s="131"/>
      <c r="E26" s="131"/>
      <c r="F26" s="131"/>
      <c r="G26" s="131"/>
    </row>
    <row r="27" spans="1:19" s="21" customFormat="1" ht="14.1" customHeight="1">
      <c r="A27" s="106"/>
      <c r="B27" s="123">
        <v>1</v>
      </c>
      <c r="C27" s="33" t="s">
        <v>72</v>
      </c>
      <c r="D27" s="114">
        <f>ROUND(7793*1.036,0)</f>
        <v>8074</v>
      </c>
      <c r="E27" s="118" t="s">
        <v>60</v>
      </c>
      <c r="F27" s="118" t="s">
        <v>60</v>
      </c>
      <c r="G27" s="118" t="s">
        <v>60</v>
      </c>
    </row>
    <row r="28" spans="1:19" s="21" customFormat="1" ht="14.1" hidden="1" customHeight="1" outlineLevel="1">
      <c r="A28" s="106"/>
      <c r="B28" s="123"/>
      <c r="C28" s="30" t="s">
        <v>73</v>
      </c>
      <c r="D28" s="114"/>
      <c r="E28" s="118"/>
      <c r="F28" s="118"/>
      <c r="G28" s="118"/>
    </row>
    <row r="29" spans="1:19" s="21" customFormat="1" ht="14.1" customHeight="1" collapsed="1">
      <c r="A29" s="106"/>
      <c r="B29" s="123"/>
      <c r="C29" s="30" t="s">
        <v>74</v>
      </c>
      <c r="D29" s="114"/>
      <c r="E29" s="118"/>
      <c r="F29" s="118"/>
      <c r="G29" s="118"/>
    </row>
    <row r="30" spans="1:19" s="21" customFormat="1" ht="14.1" customHeight="1">
      <c r="A30" s="106"/>
      <c r="B30" s="123"/>
      <c r="C30" s="30" t="s">
        <v>75</v>
      </c>
      <c r="D30" s="114"/>
      <c r="E30" s="118"/>
      <c r="F30" s="118"/>
      <c r="G30" s="118"/>
    </row>
    <row r="31" spans="1:19" s="21" customFormat="1" ht="14.1" customHeight="1">
      <c r="A31" s="106"/>
      <c r="B31" s="123"/>
      <c r="C31" s="30" t="s">
        <v>76</v>
      </c>
      <c r="D31" s="114"/>
      <c r="E31" s="118"/>
      <c r="F31" s="118"/>
      <c r="G31" s="118"/>
    </row>
    <row r="32" spans="1:19" s="21" customFormat="1" ht="14.1" customHeight="1">
      <c r="A32" s="106"/>
      <c r="B32" s="122">
        <v>2</v>
      </c>
      <c r="C32" s="30" t="s">
        <v>77</v>
      </c>
      <c r="D32" s="114">
        <f>ROUND(7821*1.036,0)</f>
        <v>8103</v>
      </c>
      <c r="E32" s="118" t="s">
        <v>60</v>
      </c>
      <c r="F32" s="118" t="s">
        <v>60</v>
      </c>
      <c r="G32" s="118" t="s">
        <v>60</v>
      </c>
    </row>
    <row r="33" spans="1:7" s="21" customFormat="1" ht="14.1" customHeight="1">
      <c r="A33" s="106"/>
      <c r="B33" s="123"/>
      <c r="C33" s="30" t="s">
        <v>78</v>
      </c>
      <c r="D33" s="114"/>
      <c r="E33" s="118"/>
      <c r="F33" s="118"/>
      <c r="G33" s="118"/>
    </row>
    <row r="34" spans="1:7" s="21" customFormat="1" ht="14.1" customHeight="1">
      <c r="A34" s="106"/>
      <c r="B34" s="123"/>
      <c r="C34" s="30" t="s">
        <v>79</v>
      </c>
      <c r="D34" s="114"/>
      <c r="E34" s="118"/>
      <c r="F34" s="118"/>
      <c r="G34" s="118"/>
    </row>
    <row r="35" spans="1:7" s="21" customFormat="1" ht="14.1" customHeight="1">
      <c r="A35" s="106"/>
      <c r="B35" s="123"/>
      <c r="C35" s="30" t="s">
        <v>80</v>
      </c>
      <c r="D35" s="114"/>
      <c r="E35" s="118"/>
      <c r="F35" s="118"/>
      <c r="G35" s="118"/>
    </row>
    <row r="36" spans="1:7" s="21" customFormat="1" ht="14.1" customHeight="1">
      <c r="A36" s="106"/>
      <c r="B36" s="34">
        <v>3</v>
      </c>
      <c r="C36" s="30" t="s">
        <v>81</v>
      </c>
      <c r="D36" s="31">
        <f>ROUND(7852*1.036,0)</f>
        <v>8135</v>
      </c>
      <c r="E36" s="35" t="s">
        <v>60</v>
      </c>
      <c r="F36" s="35" t="s">
        <v>60</v>
      </c>
      <c r="G36" s="35" t="s">
        <v>60</v>
      </c>
    </row>
    <row r="37" spans="1:7" s="21" customFormat="1" ht="14.1" customHeight="1">
      <c r="A37" s="106"/>
      <c r="B37" s="31">
        <v>4</v>
      </c>
      <c r="C37" s="30" t="s">
        <v>82</v>
      </c>
      <c r="D37" s="31">
        <f>ROUND(7886*1.036,0)</f>
        <v>8170</v>
      </c>
      <c r="E37" s="35" t="s">
        <v>60</v>
      </c>
      <c r="F37" s="35" t="s">
        <v>60</v>
      </c>
      <c r="G37" s="35" t="s">
        <v>60</v>
      </c>
    </row>
    <row r="38" spans="1:7" s="21" customFormat="1" ht="14.1" customHeight="1">
      <c r="A38" s="106"/>
      <c r="B38" s="122">
        <v>5</v>
      </c>
      <c r="C38" s="30" t="s">
        <v>165</v>
      </c>
      <c r="D38" s="127">
        <f>ROUND(7942*1.036,0)</f>
        <v>8228</v>
      </c>
      <c r="E38" s="129" t="s">
        <v>60</v>
      </c>
      <c r="F38" s="129" t="s">
        <v>60</v>
      </c>
      <c r="G38" s="129" t="s">
        <v>60</v>
      </c>
    </row>
    <row r="39" spans="1:7" s="21" customFormat="1" ht="15.6" customHeight="1">
      <c r="A39" s="106"/>
      <c r="B39" s="124"/>
      <c r="C39" s="30" t="s">
        <v>83</v>
      </c>
      <c r="D39" s="128"/>
      <c r="E39" s="130"/>
      <c r="F39" s="130"/>
      <c r="G39" s="130"/>
    </row>
    <row r="40" spans="1:7" s="21" customFormat="1" ht="13.2" customHeight="1">
      <c r="A40" s="106" t="s">
        <v>84</v>
      </c>
      <c r="B40" s="122">
        <v>1</v>
      </c>
      <c r="C40" s="30" t="s">
        <v>85</v>
      </c>
      <c r="D40" s="114">
        <f>ROUND(7829*1.036,0)</f>
        <v>8111</v>
      </c>
      <c r="E40" s="118" t="s">
        <v>60</v>
      </c>
      <c r="F40" s="118" t="s">
        <v>60</v>
      </c>
      <c r="G40" s="118" t="s">
        <v>60</v>
      </c>
    </row>
    <row r="41" spans="1:7" s="21" customFormat="1" ht="14.25" hidden="1" customHeight="1" outlineLevel="1">
      <c r="A41" s="106"/>
      <c r="B41" s="123"/>
      <c r="C41" s="30" t="s">
        <v>86</v>
      </c>
      <c r="D41" s="114"/>
      <c r="E41" s="118"/>
      <c r="F41" s="118"/>
      <c r="G41" s="118"/>
    </row>
    <row r="42" spans="1:7" s="21" customFormat="1" ht="14.1" customHeight="1" collapsed="1">
      <c r="A42" s="106"/>
      <c r="B42" s="123"/>
      <c r="C42" s="30" t="s">
        <v>87</v>
      </c>
      <c r="D42" s="114"/>
      <c r="E42" s="118"/>
      <c r="F42" s="118"/>
      <c r="G42" s="118"/>
    </row>
    <row r="43" spans="1:7" s="21" customFormat="1" ht="14.1" customHeight="1">
      <c r="A43" s="106"/>
      <c r="B43" s="123"/>
      <c r="C43" s="30" t="s">
        <v>88</v>
      </c>
      <c r="D43" s="114"/>
      <c r="E43" s="118"/>
      <c r="F43" s="118"/>
      <c r="G43" s="118"/>
    </row>
    <row r="44" spans="1:7" s="21" customFormat="1" ht="12.6" hidden="1" customHeight="1" outlineLevel="1">
      <c r="A44" s="106"/>
      <c r="B44" s="123"/>
      <c r="C44" s="30" t="s">
        <v>89</v>
      </c>
      <c r="D44" s="114"/>
      <c r="E44" s="118"/>
      <c r="F44" s="118"/>
      <c r="G44" s="118"/>
    </row>
    <row r="45" spans="1:7" s="21" customFormat="1" ht="13.2" customHeight="1" collapsed="1">
      <c r="A45" s="106"/>
      <c r="B45" s="123"/>
      <c r="C45" s="30" t="s">
        <v>90</v>
      </c>
      <c r="D45" s="114"/>
      <c r="E45" s="118"/>
      <c r="F45" s="118"/>
      <c r="G45" s="118"/>
    </row>
    <row r="46" spans="1:7" s="21" customFormat="1" ht="14.1" customHeight="1">
      <c r="A46" s="106"/>
      <c r="B46" s="123"/>
      <c r="C46" s="30" t="s">
        <v>91</v>
      </c>
      <c r="D46" s="114"/>
      <c r="E46" s="118"/>
      <c r="F46" s="118"/>
      <c r="G46" s="118"/>
    </row>
    <row r="47" spans="1:7" s="21" customFormat="1" ht="14.25" customHeight="1">
      <c r="A47" s="106"/>
      <c r="B47" s="119" t="s">
        <v>69</v>
      </c>
      <c r="C47" s="30" t="s">
        <v>92</v>
      </c>
      <c r="D47" s="114">
        <f>ROUND(7829*1.036,0)</f>
        <v>8111</v>
      </c>
      <c r="E47" s="114" t="s">
        <v>60</v>
      </c>
      <c r="F47" s="114">
        <f>ROUND(7871*1.036,0)</f>
        <v>8154</v>
      </c>
      <c r="G47" s="114">
        <f>ROUND(7912*1.036,0)</f>
        <v>8197</v>
      </c>
    </row>
    <row r="48" spans="1:7" s="21" customFormat="1" ht="14.1" customHeight="1">
      <c r="A48" s="106"/>
      <c r="B48" s="120"/>
      <c r="C48" s="30" t="s">
        <v>166</v>
      </c>
      <c r="D48" s="114"/>
      <c r="E48" s="114"/>
      <c r="F48" s="114"/>
      <c r="G48" s="114"/>
    </row>
    <row r="49" spans="1:7" s="21" customFormat="1" ht="14.1" customHeight="1">
      <c r="A49" s="106"/>
      <c r="B49" s="120"/>
      <c r="C49" s="30" t="s">
        <v>93</v>
      </c>
      <c r="D49" s="114"/>
      <c r="E49" s="114"/>
      <c r="F49" s="114"/>
      <c r="G49" s="114"/>
    </row>
    <row r="50" spans="1:7" s="21" customFormat="1" ht="14.1" customHeight="1">
      <c r="A50" s="106"/>
      <c r="B50" s="120"/>
      <c r="C50" s="30" t="s">
        <v>94</v>
      </c>
      <c r="D50" s="114"/>
      <c r="E50" s="114"/>
      <c r="F50" s="114"/>
      <c r="G50" s="114"/>
    </row>
    <row r="51" spans="1:7" s="21" customFormat="1" ht="14.1" customHeight="1">
      <c r="A51" s="106"/>
      <c r="B51" s="120"/>
      <c r="C51" s="30" t="s">
        <v>95</v>
      </c>
      <c r="D51" s="114"/>
      <c r="E51" s="114"/>
      <c r="F51" s="114"/>
      <c r="G51" s="114"/>
    </row>
    <row r="52" spans="1:7" s="21" customFormat="1" ht="14.1" customHeight="1">
      <c r="A52" s="106"/>
      <c r="B52" s="120"/>
      <c r="C52" s="30" t="s">
        <v>96</v>
      </c>
      <c r="D52" s="114"/>
      <c r="E52" s="114"/>
      <c r="F52" s="114"/>
      <c r="G52" s="114"/>
    </row>
    <row r="53" spans="1:7" s="21" customFormat="1" ht="14.1" customHeight="1">
      <c r="A53" s="106"/>
      <c r="B53" s="120"/>
      <c r="C53" s="30" t="s">
        <v>97</v>
      </c>
      <c r="D53" s="122">
        <f>ROUND(7829*1.036,0)</f>
        <v>8111</v>
      </c>
      <c r="E53" s="122">
        <f>ROUND(7841*1.036,0)</f>
        <v>8123</v>
      </c>
      <c r="F53" s="125">
        <f>ROUND(7871*1.036,0)</f>
        <v>8154</v>
      </c>
      <c r="G53" s="125">
        <f>ROUND(7912*1.036,0)</f>
        <v>8197</v>
      </c>
    </row>
    <row r="54" spans="1:7" s="21" customFormat="1" ht="14.1" customHeight="1">
      <c r="A54" s="106"/>
      <c r="B54" s="120"/>
      <c r="C54" s="30" t="s">
        <v>98</v>
      </c>
      <c r="D54" s="123"/>
      <c r="E54" s="123"/>
      <c r="F54" s="125"/>
      <c r="G54" s="125"/>
    </row>
    <row r="55" spans="1:7" s="21" customFormat="1" ht="14.1" customHeight="1">
      <c r="A55" s="106"/>
      <c r="B55" s="121"/>
      <c r="C55" s="30" t="s">
        <v>99</v>
      </c>
      <c r="D55" s="124"/>
      <c r="E55" s="124"/>
      <c r="F55" s="125"/>
      <c r="G55" s="125"/>
    </row>
    <row r="56" spans="1:7" s="21" customFormat="1" ht="17.399999999999999" customHeight="1">
      <c r="A56" s="126"/>
      <c r="B56" s="34">
        <v>5</v>
      </c>
      <c r="C56" s="72" t="s">
        <v>100</v>
      </c>
      <c r="D56" s="34">
        <f>ROUND(7972*1.036,0)</f>
        <v>8259</v>
      </c>
      <c r="E56" s="73" t="s">
        <v>60</v>
      </c>
      <c r="F56" s="73" t="s">
        <v>60</v>
      </c>
      <c r="G56" s="73" t="s">
        <v>60</v>
      </c>
    </row>
    <row r="57" spans="1:7" s="21" customFormat="1" ht="42" customHeight="1">
      <c r="A57" s="36" t="s">
        <v>101</v>
      </c>
      <c r="B57" s="31">
        <v>2</v>
      </c>
      <c r="C57" s="30" t="s">
        <v>102</v>
      </c>
      <c r="D57" s="5">
        <f>ROUND(9697*1.036,0)</f>
        <v>10046</v>
      </c>
      <c r="E57" s="37" t="s">
        <v>60</v>
      </c>
      <c r="F57" s="37" t="s">
        <v>60</v>
      </c>
      <c r="G57" s="37" t="s">
        <v>60</v>
      </c>
    </row>
    <row r="58" spans="1:7" s="21" customFormat="1">
      <c r="A58" s="38"/>
      <c r="B58" s="39"/>
      <c r="C58" s="40"/>
      <c r="D58" s="39"/>
      <c r="E58" s="20"/>
    </row>
    <row r="59" spans="1:7" s="21" customFormat="1">
      <c r="A59" s="38"/>
      <c r="B59" s="39"/>
      <c r="C59" s="19"/>
      <c r="D59" s="18"/>
      <c r="E59" s="20"/>
    </row>
    <row r="60" spans="1:7" s="21" customFormat="1">
      <c r="A60" s="41"/>
      <c r="B60" s="39"/>
      <c r="C60" s="40"/>
      <c r="D60" s="39"/>
      <c r="E60" s="20"/>
      <c r="G60" s="23" t="s">
        <v>167</v>
      </c>
    </row>
    <row r="61" spans="1:7" s="21" customFormat="1" ht="69" customHeight="1">
      <c r="A61" s="107" t="s">
        <v>168</v>
      </c>
      <c r="B61" s="107"/>
      <c r="C61" s="107"/>
      <c r="D61" s="107"/>
      <c r="E61" s="107"/>
      <c r="F61" s="107"/>
      <c r="G61" s="107"/>
    </row>
    <row r="63" spans="1:7" s="21" customFormat="1" ht="27" customHeight="1">
      <c r="A63" s="108" t="s">
        <v>103</v>
      </c>
      <c r="B63" s="109"/>
      <c r="C63" s="110"/>
      <c r="D63" s="114" t="s">
        <v>169</v>
      </c>
      <c r="E63" s="114"/>
      <c r="F63" s="114"/>
      <c r="G63" s="114"/>
    </row>
    <row r="64" spans="1:7" s="21" customFormat="1" ht="30.6">
      <c r="A64" s="111"/>
      <c r="B64" s="112"/>
      <c r="C64" s="113"/>
      <c r="D64" s="44" t="s">
        <v>55</v>
      </c>
      <c r="E64" s="44" t="s">
        <v>56</v>
      </c>
      <c r="F64" s="44" t="s">
        <v>57</v>
      </c>
      <c r="G64" s="44" t="s">
        <v>58</v>
      </c>
    </row>
    <row r="65" spans="1:7" s="21" customFormat="1">
      <c r="A65" s="115">
        <v>1</v>
      </c>
      <c r="B65" s="116"/>
      <c r="C65" s="117"/>
      <c r="D65" s="28">
        <v>2</v>
      </c>
      <c r="E65" s="28">
        <v>3</v>
      </c>
      <c r="F65" s="28">
        <v>4</v>
      </c>
      <c r="G65" s="28">
        <v>5</v>
      </c>
    </row>
    <row r="66" spans="1:7" s="21" customFormat="1">
      <c r="A66" s="103" t="s">
        <v>170</v>
      </c>
      <c r="B66" s="104"/>
      <c r="C66" s="105"/>
      <c r="D66" s="96" t="s">
        <v>238</v>
      </c>
      <c r="E66" s="45" t="s">
        <v>60</v>
      </c>
      <c r="F66" s="45" t="s">
        <v>60</v>
      </c>
      <c r="G66" s="45" t="s">
        <v>60</v>
      </c>
    </row>
    <row r="67" spans="1:7" s="21" customFormat="1">
      <c r="A67" s="103" t="s">
        <v>104</v>
      </c>
      <c r="B67" s="104"/>
      <c r="C67" s="105"/>
      <c r="D67" s="95">
        <f>ROUND(10674*1.036,0)</f>
        <v>11058</v>
      </c>
      <c r="E67" s="45" t="s">
        <v>60</v>
      </c>
      <c r="F67" s="45" t="s">
        <v>60</v>
      </c>
      <c r="G67" s="45" t="s">
        <v>60</v>
      </c>
    </row>
    <row r="68" spans="1:7" s="21" customFormat="1">
      <c r="A68" s="103" t="s">
        <v>105</v>
      </c>
      <c r="B68" s="104"/>
      <c r="C68" s="105"/>
      <c r="D68" s="5">
        <f>ROUND(8923*1.036,0)</f>
        <v>9244</v>
      </c>
      <c r="E68" s="45" t="s">
        <v>60</v>
      </c>
      <c r="F68" s="45" t="s">
        <v>60</v>
      </c>
      <c r="G68" s="45" t="s">
        <v>60</v>
      </c>
    </row>
    <row r="69" spans="1:7" s="21" customFormat="1">
      <c r="A69" s="103" t="s">
        <v>106</v>
      </c>
      <c r="B69" s="104"/>
      <c r="C69" s="105"/>
      <c r="D69" s="5">
        <f>ROUND(7942*1.036,0)</f>
        <v>8228</v>
      </c>
      <c r="E69" s="45" t="s">
        <v>60</v>
      </c>
      <c r="F69" s="45" t="s">
        <v>60</v>
      </c>
      <c r="G69" s="45" t="s">
        <v>60</v>
      </c>
    </row>
    <row r="70" spans="1:7" s="21" customFormat="1" ht="15.6" customHeight="1">
      <c r="A70" s="106" t="s">
        <v>107</v>
      </c>
      <c r="B70" s="106"/>
      <c r="C70" s="106"/>
      <c r="D70" s="31">
        <f>ROUND(7793*1.036,0)</f>
        <v>8074</v>
      </c>
      <c r="E70" s="45">
        <f>ROUND(7805*1.036,0)</f>
        <v>8086</v>
      </c>
      <c r="F70" s="45">
        <f>ROUND(7821*1.036,0)</f>
        <v>8103</v>
      </c>
      <c r="G70" s="45">
        <f>ROUND(7852*1.036,0)</f>
        <v>8135</v>
      </c>
    </row>
    <row r="71" spans="1:7" s="21" customFormat="1" ht="15" customHeight="1">
      <c r="A71" s="100" t="s">
        <v>108</v>
      </c>
      <c r="B71" s="101"/>
      <c r="C71" s="102"/>
      <c r="D71" s="5">
        <f>ROUND(7852*1.036,0)</f>
        <v>8135</v>
      </c>
      <c r="E71" s="45" t="s">
        <v>60</v>
      </c>
      <c r="F71" s="45" t="s">
        <v>60</v>
      </c>
      <c r="G71" s="45" t="s">
        <v>60</v>
      </c>
    </row>
    <row r="72" spans="1:7" s="21" customFormat="1" ht="15" customHeight="1">
      <c r="A72" s="46" t="s">
        <v>109</v>
      </c>
      <c r="B72" s="47"/>
      <c r="C72" s="48"/>
      <c r="D72" s="5">
        <f>ROUND(7852*1.036,0)</f>
        <v>8135</v>
      </c>
      <c r="E72" s="45" t="s">
        <v>60</v>
      </c>
      <c r="F72" s="45" t="s">
        <v>60</v>
      </c>
      <c r="G72" s="45" t="s">
        <v>60</v>
      </c>
    </row>
    <row r="73" spans="1:7" s="21" customFormat="1" ht="15.6" customHeight="1">
      <c r="A73" s="100" t="s">
        <v>110</v>
      </c>
      <c r="B73" s="101"/>
      <c r="C73" s="102"/>
      <c r="D73" s="31">
        <f>ROUND(7829*1.036,0)</f>
        <v>8111</v>
      </c>
      <c r="E73" s="45" t="s">
        <v>60</v>
      </c>
      <c r="F73" s="45" t="s">
        <v>60</v>
      </c>
      <c r="G73" s="45" t="s">
        <v>60</v>
      </c>
    </row>
    <row r="74" spans="1:7" s="21" customFormat="1" ht="15.6" customHeight="1">
      <c r="A74" s="100" t="s">
        <v>171</v>
      </c>
      <c r="B74" s="101"/>
      <c r="C74" s="102"/>
      <c r="D74" s="31">
        <f>ROUND(7829*1.036,0)</f>
        <v>8111</v>
      </c>
      <c r="E74" s="45" t="s">
        <v>60</v>
      </c>
      <c r="F74" s="45">
        <f>ROUND(7871*1.036,0)</f>
        <v>8154</v>
      </c>
      <c r="G74" s="45">
        <f>ROUND(7912*1.036,0)</f>
        <v>8197</v>
      </c>
    </row>
    <row r="75" spans="1:7" s="21" customFormat="1" ht="15.6" customHeight="1">
      <c r="A75" s="100" t="s">
        <v>111</v>
      </c>
      <c r="B75" s="101"/>
      <c r="C75" s="102"/>
      <c r="D75" s="31">
        <f>ROUND(7829*1.036,0)</f>
        <v>8111</v>
      </c>
      <c r="E75" s="45" t="s">
        <v>60</v>
      </c>
      <c r="F75" s="45">
        <f>ROUND(7871*1.036,0)</f>
        <v>8154</v>
      </c>
      <c r="G75" s="45">
        <f>ROUND(7912*1.036,0)</f>
        <v>8197</v>
      </c>
    </row>
    <row r="76" spans="1:7" s="21" customFormat="1" ht="15.6" customHeight="1">
      <c r="A76" s="100" t="s">
        <v>112</v>
      </c>
      <c r="B76" s="101"/>
      <c r="C76" s="102"/>
      <c r="D76" s="31">
        <f>ROUND(7912*1.036,0)</f>
        <v>8197</v>
      </c>
      <c r="E76" s="45" t="s">
        <v>60</v>
      </c>
      <c r="F76" s="45" t="s">
        <v>60</v>
      </c>
      <c r="G76" s="45" t="s">
        <v>60</v>
      </c>
    </row>
    <row r="77" spans="1:7" s="21" customFormat="1" ht="15.6" customHeight="1">
      <c r="A77" s="100" t="s">
        <v>113</v>
      </c>
      <c r="B77" s="101"/>
      <c r="C77" s="102"/>
      <c r="D77" s="31">
        <f>ROUND(7912*1.036,0)</f>
        <v>8197</v>
      </c>
      <c r="E77" s="45" t="s">
        <v>60</v>
      </c>
      <c r="F77" s="45" t="s">
        <v>60</v>
      </c>
      <c r="G77" s="45" t="s">
        <v>60</v>
      </c>
    </row>
    <row r="78" spans="1:7" s="21" customFormat="1">
      <c r="A78" s="100" t="s">
        <v>114</v>
      </c>
      <c r="B78" s="101"/>
      <c r="C78" s="102"/>
      <c r="D78" s="31">
        <f>ROUND(8090*1.036,0)</f>
        <v>8381</v>
      </c>
      <c r="E78" s="35" t="s">
        <v>60</v>
      </c>
      <c r="F78" s="35" t="s">
        <v>60</v>
      </c>
      <c r="G78" s="35" t="s">
        <v>60</v>
      </c>
    </row>
    <row r="79" spans="1:7" s="21" customFormat="1">
      <c r="A79" s="40"/>
      <c r="B79" s="13"/>
      <c r="C79" s="40"/>
      <c r="D79" s="13"/>
      <c r="E79" s="20"/>
    </row>
    <row r="80" spans="1:7" s="21" customFormat="1">
      <c r="A80" s="41"/>
      <c r="B80" s="39"/>
      <c r="C80" s="40"/>
      <c r="D80" s="39"/>
      <c r="E80" s="20"/>
    </row>
    <row r="81" spans="1:19" s="21" customFormat="1">
      <c r="A81" s="41"/>
      <c r="B81" s="39"/>
      <c r="C81" s="49"/>
      <c r="D81" s="50"/>
      <c r="E81" s="20"/>
    </row>
    <row r="82" spans="1:19" s="21" customFormat="1">
      <c r="A82" s="41"/>
      <c r="B82" s="39"/>
      <c r="C82" s="40"/>
      <c r="D82" s="39"/>
      <c r="E82" s="20"/>
    </row>
    <row r="83" spans="1:19" s="21" customFormat="1">
      <c r="A83" s="41"/>
      <c r="B83" s="39"/>
      <c r="C83" s="40"/>
      <c r="D83" s="39"/>
      <c r="E83" s="20"/>
    </row>
    <row r="84" spans="1:19" s="21" customFormat="1">
      <c r="A84" s="41"/>
      <c r="B84" s="39"/>
      <c r="C84" s="40"/>
      <c r="D84" s="39"/>
      <c r="E84" s="20"/>
    </row>
    <row r="85" spans="1:19" s="20" customFormat="1">
      <c r="A85" s="41"/>
      <c r="B85" s="39"/>
      <c r="C85" s="40"/>
      <c r="D85" s="39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s="20" customFormat="1">
      <c r="A86" s="41"/>
      <c r="B86" s="39"/>
      <c r="C86" s="40"/>
      <c r="D86" s="39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s="20" customFormat="1">
      <c r="A87" s="41"/>
      <c r="B87" s="39"/>
      <c r="C87" s="40"/>
      <c r="D87" s="39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s="20" customFormat="1">
      <c r="A88" s="41"/>
      <c r="B88" s="39"/>
      <c r="C88" s="40"/>
      <c r="D88" s="39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s="20" customFormat="1">
      <c r="A89" s="41"/>
      <c r="B89" s="39"/>
      <c r="C89" s="40"/>
      <c r="D89" s="39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s="20" customFormat="1">
      <c r="A90" s="41"/>
      <c r="B90" s="39"/>
      <c r="C90" s="40"/>
      <c r="D90" s="39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s="20" customFormat="1">
      <c r="A91" s="41"/>
      <c r="B91" s="39"/>
      <c r="C91" s="40"/>
      <c r="D91" s="39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s="20" customFormat="1">
      <c r="A92" s="41"/>
      <c r="B92" s="39"/>
      <c r="C92" s="40"/>
      <c r="D92" s="39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s="20" customFormat="1">
      <c r="A93" s="41"/>
      <c r="B93" s="39"/>
      <c r="C93" s="40"/>
      <c r="D93" s="3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s="20" customFormat="1">
      <c r="A94" s="41"/>
      <c r="B94" s="39"/>
      <c r="C94" s="40"/>
      <c r="D94" s="3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s="20" customFormat="1">
      <c r="A95" s="41"/>
      <c r="B95" s="39"/>
      <c r="C95" s="40"/>
      <c r="D95" s="3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s="20" customFormat="1">
      <c r="A96" s="41"/>
      <c r="B96" s="39"/>
      <c r="C96" s="40"/>
      <c r="D96" s="39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s="20" customFormat="1">
      <c r="A97" s="41"/>
      <c r="B97" s="39"/>
      <c r="C97" s="40"/>
      <c r="D97" s="39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s="20" customFormat="1">
      <c r="A98" s="41"/>
      <c r="B98" s="39"/>
      <c r="C98" s="40"/>
      <c r="D98" s="39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s="20" customFormat="1">
      <c r="A99" s="41"/>
      <c r="B99" s="39"/>
      <c r="C99" s="40"/>
      <c r="D99" s="39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s="20" customFormat="1">
      <c r="A100" s="41"/>
      <c r="B100" s="39"/>
      <c r="C100" s="40"/>
      <c r="D100" s="39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s="20" customFormat="1">
      <c r="A101" s="41"/>
      <c r="B101" s="39"/>
      <c r="C101" s="40"/>
      <c r="D101" s="39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s="20" customFormat="1">
      <c r="A102" s="41"/>
      <c r="B102" s="39"/>
      <c r="C102" s="40"/>
      <c r="D102" s="39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s="20" customFormat="1">
      <c r="A103" s="41"/>
      <c r="B103" s="39"/>
      <c r="C103" s="40"/>
      <c r="D103" s="39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s="20" customFormat="1">
      <c r="A104" s="41"/>
      <c r="B104" s="39"/>
      <c r="C104" s="40"/>
      <c r="D104" s="39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s="20" customFormat="1">
      <c r="A105" s="41"/>
      <c r="B105" s="39"/>
      <c r="C105" s="40"/>
      <c r="D105" s="39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s="20" customFormat="1">
      <c r="A106" s="41"/>
      <c r="B106" s="39"/>
      <c r="C106" s="40"/>
      <c r="D106" s="39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s="20" customFormat="1">
      <c r="A107" s="41"/>
      <c r="B107" s="39"/>
      <c r="C107" s="40"/>
      <c r="D107" s="39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s="20" customFormat="1">
      <c r="A108" s="41"/>
      <c r="B108" s="39"/>
      <c r="C108" s="40"/>
      <c r="D108" s="39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s="20" customFormat="1">
      <c r="A109" s="41"/>
      <c r="B109" s="39"/>
      <c r="C109" s="40"/>
      <c r="D109" s="39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s="20" customFormat="1">
      <c r="A110" s="41"/>
      <c r="B110" s="39"/>
      <c r="C110" s="40"/>
      <c r="D110" s="39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s="20" customFormat="1">
      <c r="A111" s="41"/>
      <c r="B111" s="39"/>
      <c r="C111" s="40"/>
      <c r="D111" s="39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s="20" customFormat="1">
      <c r="A112" s="41"/>
      <c r="B112" s="39"/>
      <c r="C112" s="40"/>
      <c r="D112" s="39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s="20" customFormat="1">
      <c r="A113" s="41"/>
      <c r="B113" s="39"/>
      <c r="C113" s="40"/>
      <c r="D113" s="39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s="20" customFormat="1">
      <c r="A114" s="41"/>
      <c r="B114" s="39"/>
      <c r="C114" s="40"/>
      <c r="D114" s="39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s="20" customFormat="1">
      <c r="A115" s="41"/>
      <c r="B115" s="39"/>
      <c r="C115" s="40"/>
      <c r="D115" s="39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s="20" customFormat="1">
      <c r="A116" s="41"/>
      <c r="B116" s="39"/>
      <c r="C116" s="40"/>
      <c r="D116" s="39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s="20" customFormat="1">
      <c r="A117" s="41"/>
      <c r="B117" s="39"/>
      <c r="C117" s="40"/>
      <c r="D117" s="39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 s="20" customFormat="1">
      <c r="A118" s="41"/>
      <c r="B118" s="39"/>
      <c r="C118" s="40"/>
      <c r="D118" s="39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 s="20" customFormat="1">
      <c r="A119" s="41"/>
      <c r="B119" s="39"/>
      <c r="C119" s="40"/>
      <c r="D119" s="39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s="20" customFormat="1">
      <c r="A120" s="41"/>
      <c r="B120" s="39"/>
      <c r="C120" s="40"/>
      <c r="D120" s="39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s="20" customFormat="1">
      <c r="A121" s="41"/>
      <c r="B121" s="39"/>
      <c r="C121" s="40"/>
      <c r="D121" s="39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s="20" customFormat="1">
      <c r="A122" s="41"/>
      <c r="B122" s="39"/>
      <c r="C122" s="40"/>
      <c r="D122" s="39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s="20" customFormat="1">
      <c r="A123" s="41"/>
      <c r="B123" s="39"/>
      <c r="C123" s="40"/>
      <c r="D123" s="39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s="20" customFormat="1">
      <c r="A124" s="41"/>
      <c r="B124" s="39"/>
      <c r="C124" s="40"/>
      <c r="D124" s="39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s="20" customFormat="1">
      <c r="A125" s="41"/>
      <c r="B125" s="39"/>
      <c r="C125" s="40"/>
      <c r="D125" s="39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s="20" customFormat="1">
      <c r="A126" s="41"/>
      <c r="B126" s="39"/>
      <c r="C126" s="40"/>
      <c r="D126" s="3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s="20" customFormat="1">
      <c r="A127" s="41"/>
      <c r="B127" s="39"/>
      <c r="C127" s="40"/>
      <c r="D127" s="3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s="20" customFormat="1">
      <c r="A128" s="41"/>
      <c r="B128" s="39"/>
      <c r="C128" s="40"/>
      <c r="D128" s="39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s="20" customFormat="1">
      <c r="A129" s="41"/>
      <c r="B129" s="39"/>
      <c r="C129" s="40"/>
      <c r="D129" s="3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s="20" customFormat="1">
      <c r="A130" s="41"/>
      <c r="B130" s="39"/>
      <c r="C130" s="40"/>
      <c r="D130" s="39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s="20" customFormat="1">
      <c r="A131" s="41"/>
      <c r="B131" s="39"/>
      <c r="C131" s="40"/>
      <c r="D131" s="39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s="20" customFormat="1">
      <c r="A132" s="41"/>
      <c r="B132" s="39"/>
      <c r="C132" s="40"/>
      <c r="D132" s="39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s="20" customFormat="1">
      <c r="A133" s="41"/>
      <c r="B133" s="39"/>
      <c r="C133" s="40"/>
      <c r="D133" s="39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s="20" customFormat="1">
      <c r="A134" s="41"/>
      <c r="B134" s="39"/>
      <c r="C134" s="40"/>
      <c r="D134" s="39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</sheetData>
  <mergeCells count="63">
    <mergeCell ref="A13:G13"/>
    <mergeCell ref="A15:A16"/>
    <mergeCell ref="B15:B16"/>
    <mergeCell ref="C15:C16"/>
    <mergeCell ref="D15:G15"/>
    <mergeCell ref="G18:G23"/>
    <mergeCell ref="A25:A39"/>
    <mergeCell ref="B25:B26"/>
    <mergeCell ref="D25:D26"/>
    <mergeCell ref="E25:E26"/>
    <mergeCell ref="F25:F26"/>
    <mergeCell ref="G25:G26"/>
    <mergeCell ref="B27:B31"/>
    <mergeCell ref="D27:D31"/>
    <mergeCell ref="E27:E31"/>
    <mergeCell ref="A18:A24"/>
    <mergeCell ref="B18:B23"/>
    <mergeCell ref="D18:D23"/>
    <mergeCell ref="E18:E23"/>
    <mergeCell ref="F18:F23"/>
    <mergeCell ref="F27:F31"/>
    <mergeCell ref="G27:G31"/>
    <mergeCell ref="B32:B35"/>
    <mergeCell ref="D32:D35"/>
    <mergeCell ref="E32:E35"/>
    <mergeCell ref="F32:F35"/>
    <mergeCell ref="G32:G35"/>
    <mergeCell ref="B38:B39"/>
    <mergeCell ref="D38:D39"/>
    <mergeCell ref="E38:E39"/>
    <mergeCell ref="F38:F39"/>
    <mergeCell ref="G38:G39"/>
    <mergeCell ref="A67:C67"/>
    <mergeCell ref="G40:G46"/>
    <mergeCell ref="B47:B55"/>
    <mergeCell ref="D47:D52"/>
    <mergeCell ref="E47:E52"/>
    <mergeCell ref="F47:F52"/>
    <mergeCell ref="G47:G52"/>
    <mergeCell ref="D53:D55"/>
    <mergeCell ref="E53:E55"/>
    <mergeCell ref="F53:F55"/>
    <mergeCell ref="G53:G55"/>
    <mergeCell ref="A40:A56"/>
    <mergeCell ref="B40:B46"/>
    <mergeCell ref="D40:D46"/>
    <mergeCell ref="E40:E46"/>
    <mergeCell ref="F40:F46"/>
    <mergeCell ref="A61:G61"/>
    <mergeCell ref="A63:C64"/>
    <mergeCell ref="D63:G63"/>
    <mergeCell ref="A65:C65"/>
    <mergeCell ref="A66:C66"/>
    <mergeCell ref="A75:C75"/>
    <mergeCell ref="A76:C76"/>
    <mergeCell ref="A77:C77"/>
    <mergeCell ref="A78:C78"/>
    <mergeCell ref="A68:C68"/>
    <mergeCell ref="A69:C69"/>
    <mergeCell ref="A70:C70"/>
    <mergeCell ref="A71:C71"/>
    <mergeCell ref="A73:C73"/>
    <mergeCell ref="A74:C74"/>
  </mergeCells>
  <printOptions horizontalCentered="1"/>
  <pageMargins left="0" right="0" top="0.78740157480314965" bottom="0.59055118110236227" header="0.51181102362204722" footer="0.51181102362204722"/>
  <pageSetup paperSize="9" firstPageNumber="4" orientation="portrait" useFirstPageNumber="1" r:id="rId1"/>
  <headerFooter alignWithMargins="0">
    <oddHeader>&amp;C&amp;P</oddHeader>
    <evenHeader>&amp;C6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opLeftCell="A16" zoomScale="70" zoomScaleNormal="70" workbookViewId="0">
      <selection activeCell="E27" sqref="E27:E28"/>
    </sheetView>
  </sheetViews>
  <sheetFormatPr defaultColWidth="9.109375" defaultRowHeight="13.2"/>
  <cols>
    <col min="1" max="1" width="38.44140625" style="19" customWidth="1"/>
    <col min="2" max="2" width="9.109375" style="74"/>
    <col min="3" max="3" width="15.88671875" style="74" customWidth="1"/>
    <col min="4" max="4" width="35.109375" style="75" customWidth="1"/>
    <col min="5" max="5" width="12.44140625" style="63" customWidth="1"/>
    <col min="6" max="6" width="12.109375" style="3" customWidth="1"/>
    <col min="7" max="7" width="13.5546875" style="3" customWidth="1"/>
    <col min="8" max="16384" width="9.109375" style="3"/>
  </cols>
  <sheetData>
    <row r="1" spans="1:7">
      <c r="G1" s="2" t="s">
        <v>239</v>
      </c>
    </row>
    <row r="2" spans="1:7">
      <c r="G2" s="2" t="s">
        <v>0</v>
      </c>
    </row>
    <row r="3" spans="1:7">
      <c r="G3" s="2" t="s">
        <v>1</v>
      </c>
    </row>
    <row r="4" spans="1:7">
      <c r="G4" s="2" t="s">
        <v>143</v>
      </c>
    </row>
    <row r="6" spans="1:7">
      <c r="G6" s="2" t="s">
        <v>172</v>
      </c>
    </row>
    <row r="7" spans="1:7">
      <c r="G7" s="2" t="s">
        <v>2</v>
      </c>
    </row>
    <row r="8" spans="1:7">
      <c r="G8" s="2" t="s">
        <v>3</v>
      </c>
    </row>
    <row r="9" spans="1:7">
      <c r="G9" s="2" t="s">
        <v>4</v>
      </c>
    </row>
    <row r="10" spans="1:7">
      <c r="G10" s="2" t="s">
        <v>5</v>
      </c>
    </row>
    <row r="11" spans="1:7" ht="14.4" customHeight="1">
      <c r="G11" s="2"/>
    </row>
    <row r="12" spans="1:7" ht="70.95" customHeight="1">
      <c r="A12" s="98" t="s">
        <v>173</v>
      </c>
      <c r="B12" s="98"/>
      <c r="C12" s="98"/>
      <c r="D12" s="98"/>
      <c r="E12" s="98"/>
      <c r="F12" s="98"/>
      <c r="G12" s="98"/>
    </row>
    <row r="14" spans="1:7" ht="28.95" customHeight="1">
      <c r="A14" s="127" t="s">
        <v>51</v>
      </c>
      <c r="B14" s="127" t="s">
        <v>52</v>
      </c>
      <c r="C14" s="108" t="s">
        <v>53</v>
      </c>
      <c r="D14" s="110"/>
      <c r="E14" s="115" t="s">
        <v>54</v>
      </c>
      <c r="F14" s="116"/>
      <c r="G14" s="117"/>
    </row>
    <row r="15" spans="1:7" ht="34.950000000000003" customHeight="1">
      <c r="A15" s="128"/>
      <c r="B15" s="128"/>
      <c r="C15" s="111"/>
      <c r="D15" s="113"/>
      <c r="E15" s="54" t="s">
        <v>55</v>
      </c>
      <c r="F15" s="54" t="s">
        <v>174</v>
      </c>
      <c r="G15" s="54" t="s">
        <v>175</v>
      </c>
    </row>
    <row r="16" spans="1:7" ht="12.75" customHeight="1">
      <c r="A16" s="29">
        <v>1</v>
      </c>
      <c r="B16" s="29">
        <v>2</v>
      </c>
      <c r="C16" s="115">
        <v>3</v>
      </c>
      <c r="D16" s="117"/>
      <c r="E16" s="54">
        <v>4</v>
      </c>
      <c r="F16" s="54">
        <v>5</v>
      </c>
      <c r="G16" s="54">
        <v>6</v>
      </c>
    </row>
    <row r="17" spans="1:7" ht="39" customHeight="1">
      <c r="A17" s="36" t="s">
        <v>176</v>
      </c>
      <c r="B17" s="32"/>
      <c r="C17" s="134" t="s">
        <v>177</v>
      </c>
      <c r="D17" s="135"/>
      <c r="E17" s="84">
        <f>ROUND(7743*1.036,0)</f>
        <v>8022</v>
      </c>
      <c r="F17" s="8" t="s">
        <v>60</v>
      </c>
      <c r="G17" s="8" t="s">
        <v>60</v>
      </c>
    </row>
    <row r="18" spans="1:7" ht="28.95" customHeight="1">
      <c r="A18" s="71" t="s">
        <v>178</v>
      </c>
      <c r="B18" s="32">
        <v>2</v>
      </c>
      <c r="C18" s="134" t="s">
        <v>179</v>
      </c>
      <c r="D18" s="135"/>
      <c r="E18" s="8">
        <f>ROUND(7793*1.036,0)</f>
        <v>8074</v>
      </c>
      <c r="F18" s="8" t="s">
        <v>60</v>
      </c>
      <c r="G18" s="8" t="s">
        <v>60</v>
      </c>
    </row>
    <row r="19" spans="1:7" ht="18" customHeight="1">
      <c r="A19" s="126" t="s">
        <v>180</v>
      </c>
      <c r="B19" s="122">
        <v>2</v>
      </c>
      <c r="C19" s="136" t="s">
        <v>181</v>
      </c>
      <c r="D19" s="137"/>
      <c r="E19" s="138">
        <f>ROUND(8178*1.08,0)</f>
        <v>8832</v>
      </c>
      <c r="F19" s="138">
        <f>ROUND(9371*1.08,0)</f>
        <v>10121</v>
      </c>
      <c r="G19" s="138">
        <f>ROUND(10564*1.08,0)</f>
        <v>11409</v>
      </c>
    </row>
    <row r="20" spans="1:7" ht="14.25" customHeight="1">
      <c r="A20" s="132"/>
      <c r="B20" s="123"/>
      <c r="C20" s="103" t="s">
        <v>182</v>
      </c>
      <c r="D20" s="105"/>
      <c r="E20" s="139"/>
      <c r="F20" s="139"/>
      <c r="G20" s="139"/>
    </row>
    <row r="21" spans="1:7" ht="12.75" customHeight="1">
      <c r="A21" s="132"/>
      <c r="B21" s="124"/>
      <c r="C21" s="100" t="s">
        <v>183</v>
      </c>
      <c r="D21" s="102"/>
      <c r="E21" s="140"/>
      <c r="F21" s="140"/>
      <c r="G21" s="140"/>
    </row>
    <row r="22" spans="1:7" ht="15.75" customHeight="1">
      <c r="A22" s="132"/>
      <c r="B22" s="122">
        <v>3</v>
      </c>
      <c r="C22" s="136" t="s">
        <v>184</v>
      </c>
      <c r="D22" s="137"/>
      <c r="E22" s="138">
        <f>ROUND(8774*1.08,0)</f>
        <v>9476</v>
      </c>
      <c r="F22" s="138">
        <f>ROUND(10057*1.08,0)</f>
        <v>10862</v>
      </c>
      <c r="G22" s="138">
        <f>ROUND(11340*1.08,0)</f>
        <v>12247</v>
      </c>
    </row>
    <row r="23" spans="1:7" ht="13.5" customHeight="1">
      <c r="A23" s="132"/>
      <c r="B23" s="123"/>
      <c r="C23" s="103" t="s">
        <v>185</v>
      </c>
      <c r="D23" s="105"/>
      <c r="E23" s="139"/>
      <c r="F23" s="139"/>
      <c r="G23" s="139"/>
    </row>
    <row r="24" spans="1:7" ht="14.25" customHeight="1">
      <c r="A24" s="132"/>
      <c r="B24" s="124"/>
      <c r="C24" s="103" t="s">
        <v>186</v>
      </c>
      <c r="D24" s="105"/>
      <c r="E24" s="140"/>
      <c r="F24" s="140"/>
      <c r="G24" s="140"/>
    </row>
    <row r="25" spans="1:7" ht="18" customHeight="1">
      <c r="A25" s="132"/>
      <c r="B25" s="122">
        <v>4</v>
      </c>
      <c r="C25" s="136" t="s">
        <v>187</v>
      </c>
      <c r="D25" s="137"/>
      <c r="E25" s="138">
        <f>ROUND(9371*1.08,0)</f>
        <v>10121</v>
      </c>
      <c r="F25" s="138">
        <f>ROUND(10744*1.08,0)</f>
        <v>11604</v>
      </c>
      <c r="G25" s="138">
        <f>ROUND(12117*1.08,0)</f>
        <v>13086</v>
      </c>
    </row>
    <row r="26" spans="1:7" ht="18" customHeight="1">
      <c r="A26" s="133"/>
      <c r="B26" s="124"/>
      <c r="C26" s="103" t="s">
        <v>188</v>
      </c>
      <c r="D26" s="105"/>
      <c r="E26" s="140"/>
      <c r="F26" s="140"/>
      <c r="G26" s="140"/>
    </row>
    <row r="27" spans="1:7" ht="16.95" customHeight="1">
      <c r="A27" s="106" t="s">
        <v>189</v>
      </c>
      <c r="B27" s="125">
        <v>1</v>
      </c>
      <c r="C27" s="141" t="s">
        <v>190</v>
      </c>
      <c r="D27" s="141"/>
      <c r="E27" s="138">
        <f>ROUND(8090*1.036,0)</f>
        <v>8381</v>
      </c>
      <c r="F27" s="142" t="s">
        <v>60</v>
      </c>
      <c r="G27" s="142" t="s">
        <v>60</v>
      </c>
    </row>
    <row r="28" spans="1:7" ht="30.6" customHeight="1">
      <c r="A28" s="106"/>
      <c r="B28" s="125"/>
      <c r="C28" s="143" t="s">
        <v>191</v>
      </c>
      <c r="D28" s="143"/>
      <c r="E28" s="139"/>
      <c r="F28" s="142"/>
      <c r="G28" s="142"/>
    </row>
    <row r="29" spans="1:7">
      <c r="A29" s="76"/>
      <c r="B29" s="42"/>
      <c r="C29" s="77"/>
      <c r="D29" s="77"/>
      <c r="E29" s="78"/>
      <c r="F29" s="78"/>
      <c r="G29" s="78"/>
    </row>
    <row r="30" spans="1:7">
      <c r="A30" s="79"/>
      <c r="B30" s="80"/>
      <c r="C30" s="81"/>
      <c r="D30" s="82"/>
      <c r="E30" s="83"/>
      <c r="F30" s="83"/>
      <c r="G30" s="83"/>
    </row>
    <row r="31" spans="1:7">
      <c r="A31" s="79"/>
      <c r="B31" s="80"/>
      <c r="C31" s="81"/>
      <c r="D31" s="81"/>
      <c r="E31" s="83"/>
      <c r="F31" s="83"/>
      <c r="G31" s="83"/>
    </row>
    <row r="32" spans="1:7">
      <c r="A32" s="79"/>
      <c r="B32" s="80"/>
      <c r="C32" s="81"/>
      <c r="D32" s="81"/>
      <c r="E32" s="83"/>
      <c r="F32" s="83"/>
      <c r="G32" s="83"/>
    </row>
    <row r="33" spans="1:7">
      <c r="A33" s="79"/>
      <c r="B33" s="80"/>
      <c r="C33" s="81"/>
      <c r="D33" s="81"/>
      <c r="E33" s="83"/>
      <c r="F33" s="83"/>
      <c r="G33" s="83"/>
    </row>
    <row r="34" spans="1:7">
      <c r="A34" s="79"/>
      <c r="B34" s="80"/>
      <c r="C34" s="81"/>
      <c r="D34" s="81"/>
      <c r="E34" s="83"/>
      <c r="F34" s="83"/>
      <c r="G34" s="83"/>
    </row>
    <row r="35" spans="1:7">
      <c r="A35" s="79"/>
      <c r="B35" s="80"/>
      <c r="C35" s="81"/>
      <c r="D35" s="81"/>
      <c r="E35" s="83"/>
      <c r="F35" s="83"/>
      <c r="G35" s="83"/>
    </row>
    <row r="36" spans="1:7">
      <c r="A36" s="79"/>
      <c r="B36" s="80"/>
      <c r="C36" s="81"/>
      <c r="D36" s="81"/>
      <c r="E36" s="83"/>
      <c r="F36" s="83"/>
      <c r="G36" s="83"/>
    </row>
    <row r="37" spans="1:7">
      <c r="A37" s="79"/>
      <c r="B37" s="80"/>
      <c r="C37" s="81"/>
      <c r="D37" s="81"/>
      <c r="E37" s="83"/>
      <c r="F37" s="83"/>
      <c r="G37" s="83"/>
    </row>
    <row r="38" spans="1:7">
      <c r="A38" s="79"/>
      <c r="B38" s="80"/>
      <c r="C38" s="81"/>
      <c r="D38" s="81"/>
      <c r="E38" s="83"/>
      <c r="F38" s="83"/>
      <c r="G38" s="83"/>
    </row>
    <row r="39" spans="1:7">
      <c r="A39" s="79"/>
      <c r="B39" s="80"/>
      <c r="C39" s="81"/>
      <c r="D39" s="81"/>
      <c r="E39" s="83"/>
      <c r="F39" s="83"/>
      <c r="G39" s="83"/>
    </row>
    <row r="40" spans="1:7">
      <c r="A40" s="79"/>
      <c r="B40" s="80"/>
      <c r="C40" s="81"/>
      <c r="D40" s="81"/>
      <c r="E40" s="83"/>
      <c r="F40" s="83"/>
      <c r="G40" s="83"/>
    </row>
    <row r="41" spans="1:7">
      <c r="A41" s="79"/>
      <c r="B41" s="80"/>
      <c r="C41" s="81"/>
      <c r="D41" s="81"/>
      <c r="E41" s="83"/>
      <c r="F41" s="83"/>
      <c r="G41" s="83"/>
    </row>
    <row r="42" spans="1:7">
      <c r="A42" s="79"/>
      <c r="B42" s="80"/>
      <c r="C42" s="81"/>
      <c r="D42" s="81"/>
      <c r="E42" s="83"/>
      <c r="F42" s="83"/>
      <c r="G42" s="83"/>
    </row>
    <row r="43" spans="1:7">
      <c r="A43" s="79"/>
      <c r="B43" s="80"/>
      <c r="C43" s="81"/>
      <c r="D43" s="81"/>
      <c r="E43" s="83"/>
      <c r="F43" s="83"/>
      <c r="G43" s="83"/>
    </row>
    <row r="44" spans="1:7">
      <c r="A44" s="79"/>
      <c r="B44" s="80"/>
      <c r="C44" s="81"/>
      <c r="D44" s="81"/>
      <c r="E44" s="83"/>
      <c r="F44" s="83"/>
      <c r="G44" s="83"/>
    </row>
  </sheetData>
  <mergeCells count="36">
    <mergeCell ref="F25:F26"/>
    <mergeCell ref="G25:G26"/>
    <mergeCell ref="C26:D26"/>
    <mergeCell ref="A27:A28"/>
    <mergeCell ref="B27:B28"/>
    <mergeCell ref="C27:D27"/>
    <mergeCell ref="E27:E28"/>
    <mergeCell ref="F27:F28"/>
    <mergeCell ref="G27:G28"/>
    <mergeCell ref="C28:D28"/>
    <mergeCell ref="E25:E26"/>
    <mergeCell ref="F19:F21"/>
    <mergeCell ref="G19:G21"/>
    <mergeCell ref="C20:D20"/>
    <mergeCell ref="C21:D21"/>
    <mergeCell ref="B22:B24"/>
    <mergeCell ref="C22:D22"/>
    <mergeCell ref="E22:E24"/>
    <mergeCell ref="F22:F24"/>
    <mergeCell ref="G22:G24"/>
    <mergeCell ref="C23:D23"/>
    <mergeCell ref="E19:E21"/>
    <mergeCell ref="C17:D17"/>
    <mergeCell ref="C18:D18"/>
    <mergeCell ref="A19:A26"/>
    <mergeCell ref="B19:B21"/>
    <mergeCell ref="C19:D19"/>
    <mergeCell ref="C24:D24"/>
    <mergeCell ref="B25:B26"/>
    <mergeCell ref="C25:D25"/>
    <mergeCell ref="C16:D16"/>
    <mergeCell ref="A12:G12"/>
    <mergeCell ref="A14:A15"/>
    <mergeCell ref="B14:B15"/>
    <mergeCell ref="C14:D15"/>
    <mergeCell ref="E14:G14"/>
  </mergeCells>
  <printOptions horizontalCentered="1"/>
  <pageMargins left="0.59055118110236227" right="0.59055118110236227" top="0.59055118110236227" bottom="0" header="0.51181102362204722" footer="0.51181102362204722"/>
  <pageSetup paperSize="9" scale="95" firstPageNumber="6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13" zoomScale="85" zoomScaleNormal="85" workbookViewId="0">
      <selection activeCell="G18" sqref="G18"/>
    </sheetView>
  </sheetViews>
  <sheetFormatPr defaultColWidth="9.109375" defaultRowHeight="13.2"/>
  <cols>
    <col min="1" max="1" width="30.44140625" style="3" customWidth="1"/>
    <col min="2" max="2" width="9.109375" style="3"/>
    <col min="3" max="3" width="22.33203125" style="3" customWidth="1"/>
    <col min="4" max="16384" width="9.109375" style="3"/>
  </cols>
  <sheetData>
    <row r="1" spans="1:9">
      <c r="G1" s="2" t="s">
        <v>144</v>
      </c>
    </row>
    <row r="2" spans="1:9">
      <c r="G2" s="2" t="s">
        <v>0</v>
      </c>
    </row>
    <row r="3" spans="1:9">
      <c r="G3" s="2" t="s">
        <v>1</v>
      </c>
    </row>
    <row r="4" spans="1:9">
      <c r="G4" s="2" t="s">
        <v>143</v>
      </c>
    </row>
    <row r="6" spans="1:9">
      <c r="G6" s="2" t="s">
        <v>192</v>
      </c>
    </row>
    <row r="7" spans="1:9">
      <c r="G7" s="2" t="s">
        <v>2</v>
      </c>
    </row>
    <row r="8" spans="1:9">
      <c r="G8" s="2" t="s">
        <v>3</v>
      </c>
    </row>
    <row r="9" spans="1:9">
      <c r="G9" s="2" t="s">
        <v>4</v>
      </c>
    </row>
    <row r="10" spans="1:9">
      <c r="G10" s="2" t="s">
        <v>5</v>
      </c>
    </row>
    <row r="11" spans="1:9" ht="28.5" customHeight="1">
      <c r="G11" s="2"/>
      <c r="I11" s="3" t="s">
        <v>193</v>
      </c>
    </row>
    <row r="12" spans="1:9" ht="46.5" customHeight="1">
      <c r="A12" s="145" t="s">
        <v>194</v>
      </c>
      <c r="B12" s="145"/>
      <c r="C12" s="145"/>
      <c r="D12" s="145"/>
      <c r="E12" s="145"/>
      <c r="F12" s="145"/>
      <c r="G12" s="145"/>
    </row>
    <row r="13" spans="1:9">
      <c r="A13" s="68"/>
      <c r="B13" s="68"/>
      <c r="C13" s="68"/>
      <c r="D13" s="68"/>
    </row>
    <row r="14" spans="1:9" ht="21.6" customHeight="1">
      <c r="A14" s="127" t="s">
        <v>51</v>
      </c>
      <c r="B14" s="127" t="s">
        <v>52</v>
      </c>
      <c r="C14" s="127" t="s">
        <v>53</v>
      </c>
      <c r="D14" s="146" t="s">
        <v>195</v>
      </c>
      <c r="E14" s="146"/>
      <c r="F14" s="146"/>
      <c r="G14" s="146"/>
    </row>
    <row r="15" spans="1:9" ht="42.6" customHeight="1">
      <c r="A15" s="128"/>
      <c r="B15" s="128"/>
      <c r="C15" s="128"/>
      <c r="D15" s="54" t="s">
        <v>55</v>
      </c>
      <c r="E15" s="54" t="s">
        <v>119</v>
      </c>
      <c r="F15" s="54" t="s">
        <v>174</v>
      </c>
      <c r="G15" s="54" t="s">
        <v>175</v>
      </c>
    </row>
    <row r="16" spans="1:9">
      <c r="A16" s="29">
        <v>1</v>
      </c>
      <c r="B16" s="29">
        <v>2</v>
      </c>
      <c r="C16" s="29">
        <v>3</v>
      </c>
      <c r="D16" s="54">
        <v>4</v>
      </c>
      <c r="E16" s="54">
        <v>5</v>
      </c>
      <c r="F16" s="54">
        <v>6</v>
      </c>
      <c r="G16" s="54">
        <v>7</v>
      </c>
    </row>
    <row r="17" spans="1:7" ht="66">
      <c r="A17" s="30" t="s">
        <v>196</v>
      </c>
      <c r="B17" s="32">
        <v>1</v>
      </c>
      <c r="C17" s="9" t="s">
        <v>197</v>
      </c>
      <c r="D17" s="32">
        <f>ROUND(9697*1.036,0)</f>
        <v>10046</v>
      </c>
      <c r="E17" s="35" t="s">
        <v>60</v>
      </c>
      <c r="F17" s="35" t="s">
        <v>60</v>
      </c>
      <c r="G17" s="35" t="s">
        <v>60</v>
      </c>
    </row>
    <row r="18" spans="1:7" ht="42.6" customHeight="1">
      <c r="A18" s="30" t="s">
        <v>198</v>
      </c>
      <c r="B18" s="32">
        <v>3</v>
      </c>
      <c r="C18" s="9" t="s">
        <v>199</v>
      </c>
      <c r="D18" s="32">
        <f>ROUND(7743*1.036,0)</f>
        <v>8022</v>
      </c>
      <c r="E18" s="35">
        <f>ROUND(7793*1.036,0)</f>
        <v>8074</v>
      </c>
      <c r="F18" s="35">
        <f>ROUND(7799*1.036,0)</f>
        <v>8080</v>
      </c>
      <c r="G18" s="35">
        <f>ROUND(7805*1.036,0)</f>
        <v>8086</v>
      </c>
    </row>
    <row r="20" spans="1:7">
      <c r="C20" s="85"/>
      <c r="D20" s="85"/>
    </row>
    <row r="52" spans="1:7" ht="15.6">
      <c r="E52" s="144"/>
      <c r="F52" s="144"/>
      <c r="G52" s="144"/>
    </row>
    <row r="53" spans="1:7" ht="15.6">
      <c r="E53" s="144"/>
      <c r="F53" s="144"/>
      <c r="G53" s="144"/>
    </row>
    <row r="54" spans="1:7" ht="15.6">
      <c r="E54" s="144"/>
      <c r="F54" s="144"/>
      <c r="G54" s="144"/>
    </row>
    <row r="55" spans="1:7" ht="15.6">
      <c r="E55" s="144"/>
      <c r="F55" s="144"/>
      <c r="G55" s="144"/>
    </row>
    <row r="56" spans="1:7" ht="24" customHeight="1">
      <c r="G56" s="2"/>
    </row>
    <row r="57" spans="1:7">
      <c r="G57" s="2"/>
    </row>
    <row r="58" spans="1:7">
      <c r="G58" s="2"/>
    </row>
    <row r="59" spans="1:7">
      <c r="G59" s="2"/>
    </row>
    <row r="60" spans="1:7">
      <c r="G60" s="2"/>
    </row>
    <row r="61" spans="1:7">
      <c r="G61" s="2"/>
    </row>
    <row r="62" spans="1:7">
      <c r="G62" s="2"/>
    </row>
    <row r="63" spans="1:7" ht="23.25" customHeight="1">
      <c r="G63" s="2"/>
    </row>
    <row r="64" spans="1:7" ht="32.25" customHeight="1">
      <c r="A64" s="145"/>
      <c r="B64" s="145"/>
      <c r="C64" s="145"/>
      <c r="D64" s="145"/>
      <c r="E64" s="145"/>
      <c r="F64" s="145"/>
      <c r="G64" s="145"/>
    </row>
    <row r="65" spans="1:4">
      <c r="A65" s="68"/>
      <c r="B65" s="68"/>
      <c r="C65" s="68"/>
      <c r="D65" s="68"/>
    </row>
  </sheetData>
  <mergeCells count="10">
    <mergeCell ref="E53:G53"/>
    <mergeCell ref="E54:G54"/>
    <mergeCell ref="E55:G55"/>
    <mergeCell ref="A64:G64"/>
    <mergeCell ref="A12:G12"/>
    <mergeCell ref="A14:A15"/>
    <mergeCell ref="B14:B15"/>
    <mergeCell ref="C14:C15"/>
    <mergeCell ref="D14:G14"/>
    <mergeCell ref="E52:G52"/>
  </mergeCells>
  <pageMargins left="0.39370078740157483" right="0" top="0.98425196850393704" bottom="0.98425196850393704" header="0.51181102362204722" footer="0.51181102362204722"/>
  <pageSetup paperSize="9" firstPageNumber="7" orientation="portrait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B16" zoomScale="85" zoomScaleNormal="85" workbookViewId="0">
      <selection activeCell="H33" sqref="H33:J33"/>
    </sheetView>
  </sheetViews>
  <sheetFormatPr defaultRowHeight="13.2"/>
  <cols>
    <col min="1" max="1" width="32.6640625" customWidth="1"/>
    <col min="2" max="2" width="9.44140625" customWidth="1"/>
    <col min="7" max="7" width="29.6640625" customWidth="1"/>
    <col min="8" max="8" width="10" customWidth="1"/>
    <col min="9" max="9" width="10.5546875" customWidth="1"/>
    <col min="10" max="10" width="9.5546875" customWidth="1"/>
  </cols>
  <sheetData>
    <row r="1" spans="1:10">
      <c r="J1" s="2" t="s">
        <v>163</v>
      </c>
    </row>
    <row r="2" spans="1:10">
      <c r="J2" s="2" t="s">
        <v>0</v>
      </c>
    </row>
    <row r="3" spans="1:10">
      <c r="J3" s="2" t="s">
        <v>1</v>
      </c>
    </row>
    <row r="4" spans="1:10">
      <c r="J4" s="2" t="s">
        <v>143</v>
      </c>
    </row>
    <row r="6" spans="1:10">
      <c r="A6" s="86"/>
      <c r="B6" s="87"/>
      <c r="C6" s="88"/>
      <c r="D6" s="88"/>
      <c r="E6" s="23"/>
      <c r="F6" s="22"/>
      <c r="G6" s="22"/>
      <c r="H6" s="22"/>
      <c r="I6" s="22"/>
      <c r="J6" s="23" t="s">
        <v>200</v>
      </c>
    </row>
    <row r="7" spans="1:10">
      <c r="A7" s="86"/>
      <c r="B7" s="87"/>
      <c r="C7" s="88"/>
      <c r="D7" s="88"/>
      <c r="E7" s="23"/>
      <c r="F7" s="22"/>
      <c r="G7" s="22"/>
      <c r="H7" s="22"/>
      <c r="I7" s="22"/>
      <c r="J7" s="2" t="s">
        <v>2</v>
      </c>
    </row>
    <row r="8" spans="1:10">
      <c r="A8" s="86"/>
      <c r="B8" s="87"/>
      <c r="C8" s="88"/>
      <c r="D8" s="88"/>
      <c r="E8" s="23"/>
      <c r="F8" s="22"/>
      <c r="G8" s="22"/>
      <c r="H8" s="22"/>
      <c r="I8" s="22"/>
      <c r="J8" s="2" t="s">
        <v>3</v>
      </c>
    </row>
    <row r="9" spans="1:10">
      <c r="A9" s="86"/>
      <c r="B9" s="87"/>
      <c r="C9" s="88"/>
      <c r="D9" s="88"/>
      <c r="E9" s="23"/>
      <c r="F9" s="22"/>
      <c r="G9" s="22"/>
      <c r="H9" s="22"/>
      <c r="I9" s="22"/>
      <c r="J9" s="2" t="s">
        <v>4</v>
      </c>
    </row>
    <row r="10" spans="1:10">
      <c r="A10" s="86"/>
      <c r="B10" s="87"/>
      <c r="C10" s="88"/>
      <c r="D10" s="88"/>
      <c r="E10" s="23"/>
      <c r="F10" s="22"/>
      <c r="G10" s="22"/>
      <c r="H10" s="22"/>
      <c r="I10" s="22"/>
      <c r="J10" s="2" t="s">
        <v>5</v>
      </c>
    </row>
    <row r="11" spans="1:10">
      <c r="A11" s="86"/>
      <c r="B11" s="87"/>
      <c r="C11" s="88"/>
      <c r="D11" s="88"/>
      <c r="E11" s="23"/>
      <c r="F11" s="22"/>
      <c r="G11" s="22"/>
      <c r="H11" s="22"/>
      <c r="I11" s="22"/>
      <c r="J11" s="2"/>
    </row>
    <row r="12" spans="1:10" ht="30.6" customHeight="1">
      <c r="A12" s="147" t="s">
        <v>201</v>
      </c>
      <c r="B12" s="147"/>
      <c r="C12" s="147"/>
      <c r="D12" s="147"/>
      <c r="E12" s="147"/>
      <c r="F12" s="147"/>
      <c r="G12" s="147"/>
      <c r="H12" s="147"/>
      <c r="I12" s="147"/>
      <c r="J12" s="147"/>
    </row>
    <row r="13" spans="1:10">
      <c r="A13" s="19"/>
      <c r="B13" s="89"/>
      <c r="C13" s="89"/>
      <c r="D13" s="90"/>
      <c r="E13" s="20"/>
    </row>
    <row r="14" spans="1:10" ht="13.2" customHeight="1">
      <c r="A14" s="127" t="s">
        <v>51</v>
      </c>
      <c r="B14" s="127" t="s">
        <v>52</v>
      </c>
      <c r="C14" s="114" t="s">
        <v>53</v>
      </c>
      <c r="D14" s="114"/>
      <c r="E14" s="114"/>
      <c r="F14" s="114"/>
      <c r="G14" s="114"/>
      <c r="H14" s="108" t="s">
        <v>202</v>
      </c>
      <c r="I14" s="109"/>
      <c r="J14" s="110"/>
    </row>
    <row r="15" spans="1:10" ht="29.25" customHeight="1">
      <c r="A15" s="128"/>
      <c r="B15" s="128"/>
      <c r="C15" s="114"/>
      <c r="D15" s="114"/>
      <c r="E15" s="114"/>
      <c r="F15" s="114"/>
      <c r="G15" s="114"/>
      <c r="H15" s="111"/>
      <c r="I15" s="112"/>
      <c r="J15" s="113"/>
    </row>
    <row r="16" spans="1:10">
      <c r="A16" s="70">
        <v>1</v>
      </c>
      <c r="B16" s="70">
        <v>2</v>
      </c>
      <c r="C16" s="115">
        <v>3</v>
      </c>
      <c r="D16" s="116"/>
      <c r="E16" s="116"/>
      <c r="F16" s="116"/>
      <c r="G16" s="117"/>
      <c r="H16" s="115">
        <v>4</v>
      </c>
      <c r="I16" s="116"/>
      <c r="J16" s="117"/>
    </row>
    <row r="17" spans="1:10">
      <c r="A17" s="106" t="s">
        <v>203</v>
      </c>
      <c r="B17" s="122">
        <v>1</v>
      </c>
      <c r="C17" s="106" t="s">
        <v>204</v>
      </c>
      <c r="D17" s="106"/>
      <c r="E17" s="106"/>
      <c r="F17" s="106"/>
      <c r="G17" s="106"/>
      <c r="H17" s="108">
        <f>ROUND(7793*1.036,0)</f>
        <v>8074</v>
      </c>
      <c r="I17" s="109"/>
      <c r="J17" s="110"/>
    </row>
    <row r="18" spans="1:10">
      <c r="A18" s="106"/>
      <c r="B18" s="123"/>
      <c r="C18" s="106" t="s">
        <v>205</v>
      </c>
      <c r="D18" s="106"/>
      <c r="E18" s="106"/>
      <c r="F18" s="106"/>
      <c r="G18" s="106"/>
      <c r="H18" s="111"/>
      <c r="I18" s="112"/>
      <c r="J18" s="113"/>
    </row>
    <row r="19" spans="1:10">
      <c r="A19" s="106"/>
      <c r="B19" s="34">
        <v>2</v>
      </c>
      <c r="C19" s="106" t="s">
        <v>206</v>
      </c>
      <c r="D19" s="106"/>
      <c r="E19" s="106"/>
      <c r="F19" s="106"/>
      <c r="G19" s="106"/>
      <c r="H19" s="115">
        <f>ROUND(7799*1.036,0)</f>
        <v>8080</v>
      </c>
      <c r="I19" s="116"/>
      <c r="J19" s="117"/>
    </row>
    <row r="20" spans="1:10">
      <c r="A20" s="106"/>
      <c r="B20" s="34">
        <v>3</v>
      </c>
      <c r="C20" s="106" t="s">
        <v>207</v>
      </c>
      <c r="D20" s="106"/>
      <c r="E20" s="106"/>
      <c r="F20" s="106"/>
      <c r="G20" s="106"/>
      <c r="H20" s="115">
        <f>ROUND(7805*1.036,0)</f>
        <v>8086</v>
      </c>
      <c r="I20" s="116"/>
      <c r="J20" s="117"/>
    </row>
    <row r="21" spans="1:10" ht="26.4" customHeight="1">
      <c r="A21" s="132" t="s">
        <v>208</v>
      </c>
      <c r="B21" s="34"/>
      <c r="C21" s="115" t="s">
        <v>209</v>
      </c>
      <c r="D21" s="116"/>
      <c r="E21" s="116"/>
      <c r="F21" s="116"/>
      <c r="G21" s="117"/>
      <c r="H21" s="43" t="s">
        <v>210</v>
      </c>
      <c r="I21" s="43" t="s">
        <v>211</v>
      </c>
      <c r="J21" s="29" t="s">
        <v>212</v>
      </c>
    </row>
    <row r="22" spans="1:10" ht="13.2" customHeight="1">
      <c r="A22" s="132"/>
      <c r="B22" s="34">
        <v>1</v>
      </c>
      <c r="C22" s="100" t="s">
        <v>187</v>
      </c>
      <c r="D22" s="101"/>
      <c r="E22" s="101"/>
      <c r="F22" s="101"/>
      <c r="G22" s="102"/>
      <c r="H22" s="25">
        <f>ROUND(10810*1.04,0)</f>
        <v>11242</v>
      </c>
      <c r="I22" s="25">
        <f>ROUND(14052*1.04,0)</f>
        <v>14614</v>
      </c>
      <c r="J22" s="25" t="s">
        <v>60</v>
      </c>
    </row>
    <row r="23" spans="1:10" ht="13.2" customHeight="1">
      <c r="A23" s="132"/>
      <c r="B23" s="32">
        <v>2</v>
      </c>
      <c r="C23" s="100" t="s">
        <v>213</v>
      </c>
      <c r="D23" s="101"/>
      <c r="E23" s="101"/>
      <c r="F23" s="101"/>
      <c r="G23" s="102"/>
      <c r="H23" s="25">
        <f>ROUND(14052*1.04,0)</f>
        <v>14614</v>
      </c>
      <c r="I23" s="25">
        <f>ROUND(18269*1.04,0)</f>
        <v>19000</v>
      </c>
      <c r="J23" s="25" t="s">
        <v>60</v>
      </c>
    </row>
    <row r="24" spans="1:10">
      <c r="A24" s="132"/>
      <c r="B24" s="32">
        <v>3</v>
      </c>
      <c r="C24" s="100" t="s">
        <v>214</v>
      </c>
      <c r="D24" s="101"/>
      <c r="E24" s="101"/>
      <c r="F24" s="101"/>
      <c r="G24" s="102"/>
      <c r="H24" s="25">
        <f>ROUND(17295*1.04,0)</f>
        <v>17987</v>
      </c>
      <c r="I24" s="25">
        <f>ROUND(22485*1.04,0)</f>
        <v>23384</v>
      </c>
      <c r="J24" s="25">
        <f>ROUND(27671*1.04,0)</f>
        <v>28778</v>
      </c>
    </row>
    <row r="25" spans="1:10" ht="13.2" customHeight="1">
      <c r="A25" s="132"/>
      <c r="B25" s="32">
        <v>4</v>
      </c>
      <c r="C25" s="100" t="s">
        <v>215</v>
      </c>
      <c r="D25" s="101"/>
      <c r="E25" s="101"/>
      <c r="F25" s="101"/>
      <c r="G25" s="102"/>
      <c r="H25" s="25">
        <f>ROUND(20538*1.04,0)</f>
        <v>21360</v>
      </c>
      <c r="I25" s="25">
        <f>ROUND(26700*1.04,0)</f>
        <v>27768</v>
      </c>
      <c r="J25" s="25">
        <f>ROUND(32863*1.04,0)</f>
        <v>34178</v>
      </c>
    </row>
    <row r="26" spans="1:10" ht="13.2" customHeight="1">
      <c r="A26" s="132"/>
      <c r="B26" s="34">
        <v>5</v>
      </c>
      <c r="C26" s="100" t="s">
        <v>216</v>
      </c>
      <c r="D26" s="101"/>
      <c r="E26" s="101"/>
      <c r="F26" s="101"/>
      <c r="G26" s="102"/>
      <c r="H26" s="25" t="s">
        <v>60</v>
      </c>
      <c r="I26" s="25">
        <f>ROUND(30916*1.04,0)</f>
        <v>32153</v>
      </c>
      <c r="J26" s="25">
        <f>ROUND(38050*1.04,0)</f>
        <v>39572</v>
      </c>
    </row>
    <row r="27" spans="1:10" ht="13.2" customHeight="1">
      <c r="A27" s="132"/>
      <c r="B27" s="32">
        <v>6</v>
      </c>
      <c r="C27" s="100" t="s">
        <v>217</v>
      </c>
      <c r="D27" s="101"/>
      <c r="E27" s="101"/>
      <c r="F27" s="101"/>
      <c r="G27" s="102"/>
      <c r="H27" s="25" t="s">
        <v>60</v>
      </c>
      <c r="I27" s="25">
        <f>ROUND(35133*1.04,0)</f>
        <v>36538</v>
      </c>
      <c r="J27" s="25">
        <f>ROUND(43239*1.04,0)</f>
        <v>44969</v>
      </c>
    </row>
    <row r="28" spans="1:10" ht="13.2" customHeight="1">
      <c r="A28" s="132"/>
      <c r="B28" s="34"/>
      <c r="C28" s="148" t="s">
        <v>218</v>
      </c>
      <c r="D28" s="149"/>
      <c r="E28" s="149"/>
      <c r="F28" s="149"/>
      <c r="G28" s="150"/>
      <c r="H28" s="148"/>
      <c r="I28" s="149"/>
      <c r="J28" s="150"/>
    </row>
    <row r="29" spans="1:10">
      <c r="A29" s="132"/>
      <c r="B29" s="122">
        <v>1</v>
      </c>
      <c r="C29" s="106" t="s">
        <v>219</v>
      </c>
      <c r="D29" s="106"/>
      <c r="E29" s="106"/>
      <c r="F29" s="106"/>
      <c r="G29" s="106"/>
      <c r="H29" s="151">
        <f>ROUND(7948*1.036,0)</f>
        <v>8234</v>
      </c>
      <c r="I29" s="152"/>
      <c r="J29" s="153"/>
    </row>
    <row r="30" spans="1:10">
      <c r="A30" s="132"/>
      <c r="B30" s="123"/>
      <c r="C30" s="106" t="s">
        <v>220</v>
      </c>
      <c r="D30" s="106"/>
      <c r="E30" s="106"/>
      <c r="F30" s="106"/>
      <c r="G30" s="106"/>
      <c r="H30" s="154"/>
      <c r="I30" s="155"/>
      <c r="J30" s="156"/>
    </row>
    <row r="31" spans="1:10">
      <c r="A31" s="132"/>
      <c r="B31" s="123"/>
      <c r="C31" s="106" t="s">
        <v>221</v>
      </c>
      <c r="D31" s="106"/>
      <c r="E31" s="106"/>
      <c r="F31" s="106"/>
      <c r="G31" s="106"/>
      <c r="H31" s="154"/>
      <c r="I31" s="155"/>
      <c r="J31" s="156"/>
    </row>
    <row r="32" spans="1:10">
      <c r="A32" s="132"/>
      <c r="B32" s="124"/>
      <c r="C32" s="106" t="s">
        <v>222</v>
      </c>
      <c r="D32" s="106"/>
      <c r="E32" s="106"/>
      <c r="F32" s="106"/>
      <c r="G32" s="106"/>
      <c r="H32" s="157"/>
      <c r="I32" s="158"/>
      <c r="J32" s="159"/>
    </row>
    <row r="33" spans="1:10" ht="26.4" customHeight="1">
      <c r="A33" s="132"/>
      <c r="B33" s="34">
        <v>2</v>
      </c>
      <c r="C33" s="106" t="s">
        <v>223</v>
      </c>
      <c r="D33" s="106"/>
      <c r="E33" s="106"/>
      <c r="F33" s="106"/>
      <c r="G33" s="106"/>
      <c r="H33" s="160">
        <f>ROUND(8090*1.036,0)</f>
        <v>8381</v>
      </c>
      <c r="I33" s="161"/>
      <c r="J33" s="162"/>
    </row>
    <row r="34" spans="1:10">
      <c r="A34" s="132"/>
      <c r="B34" s="122">
        <v>3</v>
      </c>
      <c r="C34" s="106" t="s">
        <v>224</v>
      </c>
      <c r="D34" s="106"/>
      <c r="E34" s="106"/>
      <c r="F34" s="106"/>
      <c r="G34" s="106"/>
      <c r="H34" s="151">
        <f>ROUND(9697*1.036,0)</f>
        <v>10046</v>
      </c>
      <c r="I34" s="152"/>
      <c r="J34" s="153"/>
    </row>
    <row r="35" spans="1:10">
      <c r="A35" s="133"/>
      <c r="B35" s="124"/>
      <c r="C35" s="163" t="s">
        <v>225</v>
      </c>
      <c r="D35" s="164"/>
      <c r="E35" s="164"/>
      <c r="F35" s="164"/>
      <c r="G35" s="165"/>
      <c r="H35" s="157"/>
      <c r="I35" s="158"/>
      <c r="J35" s="159"/>
    </row>
    <row r="36" spans="1:10">
      <c r="A36" s="17"/>
      <c r="B36" s="89"/>
      <c r="C36" s="91"/>
      <c r="D36" s="92"/>
      <c r="E36" s="93"/>
      <c r="F36" s="94"/>
    </row>
    <row r="37" spans="1:10">
      <c r="A37" s="17"/>
      <c r="B37" s="89"/>
      <c r="C37" s="89"/>
    </row>
  </sheetData>
  <mergeCells count="38">
    <mergeCell ref="H33:J33"/>
    <mergeCell ref="B34:B35"/>
    <mergeCell ref="C34:G34"/>
    <mergeCell ref="H34:J35"/>
    <mergeCell ref="C35:G35"/>
    <mergeCell ref="H28:J28"/>
    <mergeCell ref="B29:B32"/>
    <mergeCell ref="C29:G29"/>
    <mergeCell ref="H29:J32"/>
    <mergeCell ref="C30:G30"/>
    <mergeCell ref="C31:G31"/>
    <mergeCell ref="C32:G32"/>
    <mergeCell ref="A21:A35"/>
    <mergeCell ref="C21:G21"/>
    <mergeCell ref="C22:G22"/>
    <mergeCell ref="C23:G23"/>
    <mergeCell ref="C24:G24"/>
    <mergeCell ref="C25:G25"/>
    <mergeCell ref="C26:G26"/>
    <mergeCell ref="C27:G27"/>
    <mergeCell ref="C28:G28"/>
    <mergeCell ref="C33:G33"/>
    <mergeCell ref="A17:A20"/>
    <mergeCell ref="B17:B18"/>
    <mergeCell ref="C17:G17"/>
    <mergeCell ref="H17:J18"/>
    <mergeCell ref="C18:G18"/>
    <mergeCell ref="C19:G19"/>
    <mergeCell ref="H19:J19"/>
    <mergeCell ref="C20:G20"/>
    <mergeCell ref="H20:J20"/>
    <mergeCell ref="C16:G16"/>
    <mergeCell ref="H16:J16"/>
    <mergeCell ref="A12:J12"/>
    <mergeCell ref="A14:A15"/>
    <mergeCell ref="B14:B15"/>
    <mergeCell ref="C14:G15"/>
    <mergeCell ref="H14:J15"/>
  </mergeCells>
  <printOptions horizontalCentered="1"/>
  <pageMargins left="0.39370078740157483" right="0.39370078740157483" top="0.59055118110236227" bottom="0.19685039370078741" header="0.51181102362204722" footer="0.51181102362204722"/>
  <pageSetup paperSize="9" firstPageNumber="8" fitToWidth="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view="pageBreakPreview" topLeftCell="B1" zoomScale="85" zoomScaleSheetLayoutView="85" workbookViewId="0">
      <selection activeCell="A12" sqref="A12:G12"/>
    </sheetView>
  </sheetViews>
  <sheetFormatPr defaultColWidth="9.109375" defaultRowHeight="13.2" outlineLevelCol="1"/>
  <cols>
    <col min="1" max="1" width="4" style="1" customWidth="1" outlineLevel="1"/>
    <col min="2" max="2" width="65.44140625" style="1" customWidth="1"/>
    <col min="3" max="3" width="26.88671875" style="51" customWidth="1"/>
    <col min="4" max="4" width="9.88671875" style="52" customWidth="1"/>
    <col min="5" max="5" width="7.6640625" style="52" customWidth="1"/>
    <col min="6" max="6" width="8.44140625" style="52" customWidth="1"/>
    <col min="7" max="7" width="9" style="52" customWidth="1"/>
    <col min="8" max="8" width="2.6640625" style="1" customWidth="1"/>
    <col min="9" max="222" width="9.109375" style="1"/>
    <col min="223" max="223" width="20.6640625" style="1" customWidth="1"/>
    <col min="224" max="224" width="7.5546875" style="1" customWidth="1"/>
    <col min="225" max="225" width="56.6640625" style="1" customWidth="1"/>
    <col min="226" max="226" width="17.5546875" style="1" customWidth="1"/>
    <col min="227" max="227" width="8.109375" style="1" customWidth="1"/>
    <col min="228" max="228" width="8.33203125" style="1" customWidth="1"/>
    <col min="229" max="229" width="8.44140625" style="1" customWidth="1"/>
    <col min="230" max="230" width="9" style="1" customWidth="1"/>
    <col min="231" max="231" width="8.44140625" style="1" customWidth="1"/>
    <col min="232" max="478" width="9.109375" style="1"/>
    <col min="479" max="479" width="20.6640625" style="1" customWidth="1"/>
    <col min="480" max="480" width="7.5546875" style="1" customWidth="1"/>
    <col min="481" max="481" width="56.6640625" style="1" customWidth="1"/>
    <col min="482" max="482" width="17.5546875" style="1" customWidth="1"/>
    <col min="483" max="483" width="8.109375" style="1" customWidth="1"/>
    <col min="484" max="484" width="8.33203125" style="1" customWidth="1"/>
    <col min="485" max="485" width="8.44140625" style="1" customWidth="1"/>
    <col min="486" max="486" width="9" style="1" customWidth="1"/>
    <col min="487" max="487" width="8.44140625" style="1" customWidth="1"/>
    <col min="488" max="734" width="9.109375" style="1"/>
    <col min="735" max="735" width="20.6640625" style="1" customWidth="1"/>
    <col min="736" max="736" width="7.5546875" style="1" customWidth="1"/>
    <col min="737" max="737" width="56.6640625" style="1" customWidth="1"/>
    <col min="738" max="738" width="17.5546875" style="1" customWidth="1"/>
    <col min="739" max="739" width="8.109375" style="1" customWidth="1"/>
    <col min="740" max="740" width="8.33203125" style="1" customWidth="1"/>
    <col min="741" max="741" width="8.44140625" style="1" customWidth="1"/>
    <col min="742" max="742" width="9" style="1" customWidth="1"/>
    <col min="743" max="743" width="8.44140625" style="1" customWidth="1"/>
    <col min="744" max="990" width="9.109375" style="1"/>
    <col min="991" max="991" width="20.6640625" style="1" customWidth="1"/>
    <col min="992" max="992" width="7.5546875" style="1" customWidth="1"/>
    <col min="993" max="993" width="56.6640625" style="1" customWidth="1"/>
    <col min="994" max="994" width="17.5546875" style="1" customWidth="1"/>
    <col min="995" max="995" width="8.109375" style="1" customWidth="1"/>
    <col min="996" max="996" width="8.33203125" style="1" customWidth="1"/>
    <col min="997" max="997" width="8.44140625" style="1" customWidth="1"/>
    <col min="998" max="998" width="9" style="1" customWidth="1"/>
    <col min="999" max="999" width="8.44140625" style="1" customWidth="1"/>
    <col min="1000" max="1246" width="9.109375" style="1"/>
    <col min="1247" max="1247" width="20.6640625" style="1" customWidth="1"/>
    <col min="1248" max="1248" width="7.5546875" style="1" customWidth="1"/>
    <col min="1249" max="1249" width="56.6640625" style="1" customWidth="1"/>
    <col min="1250" max="1250" width="17.5546875" style="1" customWidth="1"/>
    <col min="1251" max="1251" width="8.109375" style="1" customWidth="1"/>
    <col min="1252" max="1252" width="8.33203125" style="1" customWidth="1"/>
    <col min="1253" max="1253" width="8.44140625" style="1" customWidth="1"/>
    <col min="1254" max="1254" width="9" style="1" customWidth="1"/>
    <col min="1255" max="1255" width="8.44140625" style="1" customWidth="1"/>
    <col min="1256" max="1502" width="9.109375" style="1"/>
    <col min="1503" max="1503" width="20.6640625" style="1" customWidth="1"/>
    <col min="1504" max="1504" width="7.5546875" style="1" customWidth="1"/>
    <col min="1505" max="1505" width="56.6640625" style="1" customWidth="1"/>
    <col min="1506" max="1506" width="17.5546875" style="1" customWidth="1"/>
    <col min="1507" max="1507" width="8.109375" style="1" customWidth="1"/>
    <col min="1508" max="1508" width="8.33203125" style="1" customWidth="1"/>
    <col min="1509" max="1509" width="8.44140625" style="1" customWidth="1"/>
    <col min="1510" max="1510" width="9" style="1" customWidth="1"/>
    <col min="1511" max="1511" width="8.44140625" style="1" customWidth="1"/>
    <col min="1512" max="1758" width="9.109375" style="1"/>
    <col min="1759" max="1759" width="20.6640625" style="1" customWidth="1"/>
    <col min="1760" max="1760" width="7.5546875" style="1" customWidth="1"/>
    <col min="1761" max="1761" width="56.6640625" style="1" customWidth="1"/>
    <col min="1762" max="1762" width="17.5546875" style="1" customWidth="1"/>
    <col min="1763" max="1763" width="8.109375" style="1" customWidth="1"/>
    <col min="1764" max="1764" width="8.33203125" style="1" customWidth="1"/>
    <col min="1765" max="1765" width="8.44140625" style="1" customWidth="1"/>
    <col min="1766" max="1766" width="9" style="1" customWidth="1"/>
    <col min="1767" max="1767" width="8.44140625" style="1" customWidth="1"/>
    <col min="1768" max="2014" width="9.109375" style="1"/>
    <col min="2015" max="2015" width="20.6640625" style="1" customWidth="1"/>
    <col min="2016" max="2016" width="7.5546875" style="1" customWidth="1"/>
    <col min="2017" max="2017" width="56.6640625" style="1" customWidth="1"/>
    <col min="2018" max="2018" width="17.5546875" style="1" customWidth="1"/>
    <col min="2019" max="2019" width="8.109375" style="1" customWidth="1"/>
    <col min="2020" max="2020" width="8.33203125" style="1" customWidth="1"/>
    <col min="2021" max="2021" width="8.44140625" style="1" customWidth="1"/>
    <col min="2022" max="2022" width="9" style="1" customWidth="1"/>
    <col min="2023" max="2023" width="8.44140625" style="1" customWidth="1"/>
    <col min="2024" max="2270" width="9.109375" style="1"/>
    <col min="2271" max="2271" width="20.6640625" style="1" customWidth="1"/>
    <col min="2272" max="2272" width="7.5546875" style="1" customWidth="1"/>
    <col min="2273" max="2273" width="56.6640625" style="1" customWidth="1"/>
    <col min="2274" max="2274" width="17.5546875" style="1" customWidth="1"/>
    <col min="2275" max="2275" width="8.109375" style="1" customWidth="1"/>
    <col min="2276" max="2276" width="8.33203125" style="1" customWidth="1"/>
    <col min="2277" max="2277" width="8.44140625" style="1" customWidth="1"/>
    <col min="2278" max="2278" width="9" style="1" customWidth="1"/>
    <col min="2279" max="2279" width="8.44140625" style="1" customWidth="1"/>
    <col min="2280" max="2526" width="9.109375" style="1"/>
    <col min="2527" max="2527" width="20.6640625" style="1" customWidth="1"/>
    <col min="2528" max="2528" width="7.5546875" style="1" customWidth="1"/>
    <col min="2529" max="2529" width="56.6640625" style="1" customWidth="1"/>
    <col min="2530" max="2530" width="17.5546875" style="1" customWidth="1"/>
    <col min="2531" max="2531" width="8.109375" style="1" customWidth="1"/>
    <col min="2532" max="2532" width="8.33203125" style="1" customWidth="1"/>
    <col min="2533" max="2533" width="8.44140625" style="1" customWidth="1"/>
    <col min="2534" max="2534" width="9" style="1" customWidth="1"/>
    <col min="2535" max="2535" width="8.44140625" style="1" customWidth="1"/>
    <col min="2536" max="2782" width="9.109375" style="1"/>
    <col min="2783" max="2783" width="20.6640625" style="1" customWidth="1"/>
    <col min="2784" max="2784" width="7.5546875" style="1" customWidth="1"/>
    <col min="2785" max="2785" width="56.6640625" style="1" customWidth="1"/>
    <col min="2786" max="2786" width="17.5546875" style="1" customWidth="1"/>
    <col min="2787" max="2787" width="8.109375" style="1" customWidth="1"/>
    <col min="2788" max="2788" width="8.33203125" style="1" customWidth="1"/>
    <col min="2789" max="2789" width="8.44140625" style="1" customWidth="1"/>
    <col min="2790" max="2790" width="9" style="1" customWidth="1"/>
    <col min="2791" max="2791" width="8.44140625" style="1" customWidth="1"/>
    <col min="2792" max="3038" width="9.109375" style="1"/>
    <col min="3039" max="3039" width="20.6640625" style="1" customWidth="1"/>
    <col min="3040" max="3040" width="7.5546875" style="1" customWidth="1"/>
    <col min="3041" max="3041" width="56.6640625" style="1" customWidth="1"/>
    <col min="3042" max="3042" width="17.5546875" style="1" customWidth="1"/>
    <col min="3043" max="3043" width="8.109375" style="1" customWidth="1"/>
    <col min="3044" max="3044" width="8.33203125" style="1" customWidth="1"/>
    <col min="3045" max="3045" width="8.44140625" style="1" customWidth="1"/>
    <col min="3046" max="3046" width="9" style="1" customWidth="1"/>
    <col min="3047" max="3047" width="8.44140625" style="1" customWidth="1"/>
    <col min="3048" max="3294" width="9.109375" style="1"/>
    <col min="3295" max="3295" width="20.6640625" style="1" customWidth="1"/>
    <col min="3296" max="3296" width="7.5546875" style="1" customWidth="1"/>
    <col min="3297" max="3297" width="56.6640625" style="1" customWidth="1"/>
    <col min="3298" max="3298" width="17.5546875" style="1" customWidth="1"/>
    <col min="3299" max="3299" width="8.109375" style="1" customWidth="1"/>
    <col min="3300" max="3300" width="8.33203125" style="1" customWidth="1"/>
    <col min="3301" max="3301" width="8.44140625" style="1" customWidth="1"/>
    <col min="3302" max="3302" width="9" style="1" customWidth="1"/>
    <col min="3303" max="3303" width="8.44140625" style="1" customWidth="1"/>
    <col min="3304" max="3550" width="9.109375" style="1"/>
    <col min="3551" max="3551" width="20.6640625" style="1" customWidth="1"/>
    <col min="3552" max="3552" width="7.5546875" style="1" customWidth="1"/>
    <col min="3553" max="3553" width="56.6640625" style="1" customWidth="1"/>
    <col min="3554" max="3554" width="17.5546875" style="1" customWidth="1"/>
    <col min="3555" max="3555" width="8.109375" style="1" customWidth="1"/>
    <col min="3556" max="3556" width="8.33203125" style="1" customWidth="1"/>
    <col min="3557" max="3557" width="8.44140625" style="1" customWidth="1"/>
    <col min="3558" max="3558" width="9" style="1" customWidth="1"/>
    <col min="3559" max="3559" width="8.44140625" style="1" customWidth="1"/>
    <col min="3560" max="3806" width="9.109375" style="1"/>
    <col min="3807" max="3807" width="20.6640625" style="1" customWidth="1"/>
    <col min="3808" max="3808" width="7.5546875" style="1" customWidth="1"/>
    <col min="3809" max="3809" width="56.6640625" style="1" customWidth="1"/>
    <col min="3810" max="3810" width="17.5546875" style="1" customWidth="1"/>
    <col min="3811" max="3811" width="8.109375" style="1" customWidth="1"/>
    <col min="3812" max="3812" width="8.33203125" style="1" customWidth="1"/>
    <col min="3813" max="3813" width="8.44140625" style="1" customWidth="1"/>
    <col min="3814" max="3814" width="9" style="1" customWidth="1"/>
    <col min="3815" max="3815" width="8.44140625" style="1" customWidth="1"/>
    <col min="3816" max="4062" width="9.109375" style="1"/>
    <col min="4063" max="4063" width="20.6640625" style="1" customWidth="1"/>
    <col min="4064" max="4064" width="7.5546875" style="1" customWidth="1"/>
    <col min="4065" max="4065" width="56.6640625" style="1" customWidth="1"/>
    <col min="4066" max="4066" width="17.5546875" style="1" customWidth="1"/>
    <col min="4067" max="4067" width="8.109375" style="1" customWidth="1"/>
    <col min="4068" max="4068" width="8.33203125" style="1" customWidth="1"/>
    <col min="4069" max="4069" width="8.44140625" style="1" customWidth="1"/>
    <col min="4070" max="4070" width="9" style="1" customWidth="1"/>
    <col min="4071" max="4071" width="8.44140625" style="1" customWidth="1"/>
    <col min="4072" max="4318" width="9.109375" style="1"/>
    <col min="4319" max="4319" width="20.6640625" style="1" customWidth="1"/>
    <col min="4320" max="4320" width="7.5546875" style="1" customWidth="1"/>
    <col min="4321" max="4321" width="56.6640625" style="1" customWidth="1"/>
    <col min="4322" max="4322" width="17.5546875" style="1" customWidth="1"/>
    <col min="4323" max="4323" width="8.109375" style="1" customWidth="1"/>
    <col min="4324" max="4324" width="8.33203125" style="1" customWidth="1"/>
    <col min="4325" max="4325" width="8.44140625" style="1" customWidth="1"/>
    <col min="4326" max="4326" width="9" style="1" customWidth="1"/>
    <col min="4327" max="4327" width="8.44140625" style="1" customWidth="1"/>
    <col min="4328" max="4574" width="9.109375" style="1"/>
    <col min="4575" max="4575" width="20.6640625" style="1" customWidth="1"/>
    <col min="4576" max="4576" width="7.5546875" style="1" customWidth="1"/>
    <col min="4577" max="4577" width="56.6640625" style="1" customWidth="1"/>
    <col min="4578" max="4578" width="17.5546875" style="1" customWidth="1"/>
    <col min="4579" max="4579" width="8.109375" style="1" customWidth="1"/>
    <col min="4580" max="4580" width="8.33203125" style="1" customWidth="1"/>
    <col min="4581" max="4581" width="8.44140625" style="1" customWidth="1"/>
    <col min="4582" max="4582" width="9" style="1" customWidth="1"/>
    <col min="4583" max="4583" width="8.44140625" style="1" customWidth="1"/>
    <col min="4584" max="4830" width="9.109375" style="1"/>
    <col min="4831" max="4831" width="20.6640625" style="1" customWidth="1"/>
    <col min="4832" max="4832" width="7.5546875" style="1" customWidth="1"/>
    <col min="4833" max="4833" width="56.6640625" style="1" customWidth="1"/>
    <col min="4834" max="4834" width="17.5546875" style="1" customWidth="1"/>
    <col min="4835" max="4835" width="8.109375" style="1" customWidth="1"/>
    <col min="4836" max="4836" width="8.33203125" style="1" customWidth="1"/>
    <col min="4837" max="4837" width="8.44140625" style="1" customWidth="1"/>
    <col min="4838" max="4838" width="9" style="1" customWidth="1"/>
    <col min="4839" max="4839" width="8.44140625" style="1" customWidth="1"/>
    <col min="4840" max="5086" width="9.109375" style="1"/>
    <col min="5087" max="5087" width="20.6640625" style="1" customWidth="1"/>
    <col min="5088" max="5088" width="7.5546875" style="1" customWidth="1"/>
    <col min="5089" max="5089" width="56.6640625" style="1" customWidth="1"/>
    <col min="5090" max="5090" width="17.5546875" style="1" customWidth="1"/>
    <col min="5091" max="5091" width="8.109375" style="1" customWidth="1"/>
    <col min="5092" max="5092" width="8.33203125" style="1" customWidth="1"/>
    <col min="5093" max="5093" width="8.44140625" style="1" customWidth="1"/>
    <col min="5094" max="5094" width="9" style="1" customWidth="1"/>
    <col min="5095" max="5095" width="8.44140625" style="1" customWidth="1"/>
    <col min="5096" max="5342" width="9.109375" style="1"/>
    <col min="5343" max="5343" width="20.6640625" style="1" customWidth="1"/>
    <col min="5344" max="5344" width="7.5546875" style="1" customWidth="1"/>
    <col min="5345" max="5345" width="56.6640625" style="1" customWidth="1"/>
    <col min="5346" max="5346" width="17.5546875" style="1" customWidth="1"/>
    <col min="5347" max="5347" width="8.109375" style="1" customWidth="1"/>
    <col min="5348" max="5348" width="8.33203125" style="1" customWidth="1"/>
    <col min="5349" max="5349" width="8.44140625" style="1" customWidth="1"/>
    <col min="5350" max="5350" width="9" style="1" customWidth="1"/>
    <col min="5351" max="5351" width="8.44140625" style="1" customWidth="1"/>
    <col min="5352" max="5598" width="9.109375" style="1"/>
    <col min="5599" max="5599" width="20.6640625" style="1" customWidth="1"/>
    <col min="5600" max="5600" width="7.5546875" style="1" customWidth="1"/>
    <col min="5601" max="5601" width="56.6640625" style="1" customWidth="1"/>
    <col min="5602" max="5602" width="17.5546875" style="1" customWidth="1"/>
    <col min="5603" max="5603" width="8.109375" style="1" customWidth="1"/>
    <col min="5604" max="5604" width="8.33203125" style="1" customWidth="1"/>
    <col min="5605" max="5605" width="8.44140625" style="1" customWidth="1"/>
    <col min="5606" max="5606" width="9" style="1" customWidth="1"/>
    <col min="5607" max="5607" width="8.44140625" style="1" customWidth="1"/>
    <col min="5608" max="5854" width="9.109375" style="1"/>
    <col min="5855" max="5855" width="20.6640625" style="1" customWidth="1"/>
    <col min="5856" max="5856" width="7.5546875" style="1" customWidth="1"/>
    <col min="5857" max="5857" width="56.6640625" style="1" customWidth="1"/>
    <col min="5858" max="5858" width="17.5546875" style="1" customWidth="1"/>
    <col min="5859" max="5859" width="8.109375" style="1" customWidth="1"/>
    <col min="5860" max="5860" width="8.33203125" style="1" customWidth="1"/>
    <col min="5861" max="5861" width="8.44140625" style="1" customWidth="1"/>
    <col min="5862" max="5862" width="9" style="1" customWidth="1"/>
    <col min="5863" max="5863" width="8.44140625" style="1" customWidth="1"/>
    <col min="5864" max="6110" width="9.109375" style="1"/>
    <col min="6111" max="6111" width="20.6640625" style="1" customWidth="1"/>
    <col min="6112" max="6112" width="7.5546875" style="1" customWidth="1"/>
    <col min="6113" max="6113" width="56.6640625" style="1" customWidth="1"/>
    <col min="6114" max="6114" width="17.5546875" style="1" customWidth="1"/>
    <col min="6115" max="6115" width="8.109375" style="1" customWidth="1"/>
    <col min="6116" max="6116" width="8.33203125" style="1" customWidth="1"/>
    <col min="6117" max="6117" width="8.44140625" style="1" customWidth="1"/>
    <col min="6118" max="6118" width="9" style="1" customWidth="1"/>
    <col min="6119" max="6119" width="8.44140625" style="1" customWidth="1"/>
    <col min="6120" max="6366" width="9.109375" style="1"/>
    <col min="6367" max="6367" width="20.6640625" style="1" customWidth="1"/>
    <col min="6368" max="6368" width="7.5546875" style="1" customWidth="1"/>
    <col min="6369" max="6369" width="56.6640625" style="1" customWidth="1"/>
    <col min="6370" max="6370" width="17.5546875" style="1" customWidth="1"/>
    <col min="6371" max="6371" width="8.109375" style="1" customWidth="1"/>
    <col min="6372" max="6372" width="8.33203125" style="1" customWidth="1"/>
    <col min="6373" max="6373" width="8.44140625" style="1" customWidth="1"/>
    <col min="6374" max="6374" width="9" style="1" customWidth="1"/>
    <col min="6375" max="6375" width="8.44140625" style="1" customWidth="1"/>
    <col min="6376" max="6622" width="9.109375" style="1"/>
    <col min="6623" max="6623" width="20.6640625" style="1" customWidth="1"/>
    <col min="6624" max="6624" width="7.5546875" style="1" customWidth="1"/>
    <col min="6625" max="6625" width="56.6640625" style="1" customWidth="1"/>
    <col min="6626" max="6626" width="17.5546875" style="1" customWidth="1"/>
    <col min="6627" max="6627" width="8.109375" style="1" customWidth="1"/>
    <col min="6628" max="6628" width="8.33203125" style="1" customWidth="1"/>
    <col min="6629" max="6629" width="8.44140625" style="1" customWidth="1"/>
    <col min="6630" max="6630" width="9" style="1" customWidth="1"/>
    <col min="6631" max="6631" width="8.44140625" style="1" customWidth="1"/>
    <col min="6632" max="6878" width="9.109375" style="1"/>
    <col min="6879" max="6879" width="20.6640625" style="1" customWidth="1"/>
    <col min="6880" max="6880" width="7.5546875" style="1" customWidth="1"/>
    <col min="6881" max="6881" width="56.6640625" style="1" customWidth="1"/>
    <col min="6882" max="6882" width="17.5546875" style="1" customWidth="1"/>
    <col min="6883" max="6883" width="8.109375" style="1" customWidth="1"/>
    <col min="6884" max="6884" width="8.33203125" style="1" customWidth="1"/>
    <col min="6885" max="6885" width="8.44140625" style="1" customWidth="1"/>
    <col min="6886" max="6886" width="9" style="1" customWidth="1"/>
    <col min="6887" max="6887" width="8.44140625" style="1" customWidth="1"/>
    <col min="6888" max="7134" width="9.109375" style="1"/>
    <col min="7135" max="7135" width="20.6640625" style="1" customWidth="1"/>
    <col min="7136" max="7136" width="7.5546875" style="1" customWidth="1"/>
    <col min="7137" max="7137" width="56.6640625" style="1" customWidth="1"/>
    <col min="7138" max="7138" width="17.5546875" style="1" customWidth="1"/>
    <col min="7139" max="7139" width="8.109375" style="1" customWidth="1"/>
    <col min="7140" max="7140" width="8.33203125" style="1" customWidth="1"/>
    <col min="7141" max="7141" width="8.44140625" style="1" customWidth="1"/>
    <col min="7142" max="7142" width="9" style="1" customWidth="1"/>
    <col min="7143" max="7143" width="8.44140625" style="1" customWidth="1"/>
    <col min="7144" max="7390" width="9.109375" style="1"/>
    <col min="7391" max="7391" width="20.6640625" style="1" customWidth="1"/>
    <col min="7392" max="7392" width="7.5546875" style="1" customWidth="1"/>
    <col min="7393" max="7393" width="56.6640625" style="1" customWidth="1"/>
    <col min="7394" max="7394" width="17.5546875" style="1" customWidth="1"/>
    <col min="7395" max="7395" width="8.109375" style="1" customWidth="1"/>
    <col min="7396" max="7396" width="8.33203125" style="1" customWidth="1"/>
    <col min="7397" max="7397" width="8.44140625" style="1" customWidth="1"/>
    <col min="7398" max="7398" width="9" style="1" customWidth="1"/>
    <col min="7399" max="7399" width="8.44140625" style="1" customWidth="1"/>
    <col min="7400" max="7646" width="9.109375" style="1"/>
    <col min="7647" max="7647" width="20.6640625" style="1" customWidth="1"/>
    <col min="7648" max="7648" width="7.5546875" style="1" customWidth="1"/>
    <col min="7649" max="7649" width="56.6640625" style="1" customWidth="1"/>
    <col min="7650" max="7650" width="17.5546875" style="1" customWidth="1"/>
    <col min="7651" max="7651" width="8.109375" style="1" customWidth="1"/>
    <col min="7652" max="7652" width="8.33203125" style="1" customWidth="1"/>
    <col min="7653" max="7653" width="8.44140625" style="1" customWidth="1"/>
    <col min="7654" max="7654" width="9" style="1" customWidth="1"/>
    <col min="7655" max="7655" width="8.44140625" style="1" customWidth="1"/>
    <col min="7656" max="7902" width="9.109375" style="1"/>
    <col min="7903" max="7903" width="20.6640625" style="1" customWidth="1"/>
    <col min="7904" max="7904" width="7.5546875" style="1" customWidth="1"/>
    <col min="7905" max="7905" width="56.6640625" style="1" customWidth="1"/>
    <col min="7906" max="7906" width="17.5546875" style="1" customWidth="1"/>
    <col min="7907" max="7907" width="8.109375" style="1" customWidth="1"/>
    <col min="7908" max="7908" width="8.33203125" style="1" customWidth="1"/>
    <col min="7909" max="7909" width="8.44140625" style="1" customWidth="1"/>
    <col min="7910" max="7910" width="9" style="1" customWidth="1"/>
    <col min="7911" max="7911" width="8.44140625" style="1" customWidth="1"/>
    <col min="7912" max="8158" width="9.109375" style="1"/>
    <col min="8159" max="8159" width="20.6640625" style="1" customWidth="1"/>
    <col min="8160" max="8160" width="7.5546875" style="1" customWidth="1"/>
    <col min="8161" max="8161" width="56.6640625" style="1" customWidth="1"/>
    <col min="8162" max="8162" width="17.5546875" style="1" customWidth="1"/>
    <col min="8163" max="8163" width="8.109375" style="1" customWidth="1"/>
    <col min="8164" max="8164" width="8.33203125" style="1" customWidth="1"/>
    <col min="8165" max="8165" width="8.44140625" style="1" customWidth="1"/>
    <col min="8166" max="8166" width="9" style="1" customWidth="1"/>
    <col min="8167" max="8167" width="8.44140625" style="1" customWidth="1"/>
    <col min="8168" max="8414" width="9.109375" style="1"/>
    <col min="8415" max="8415" width="20.6640625" style="1" customWidth="1"/>
    <col min="8416" max="8416" width="7.5546875" style="1" customWidth="1"/>
    <col min="8417" max="8417" width="56.6640625" style="1" customWidth="1"/>
    <col min="8418" max="8418" width="17.5546875" style="1" customWidth="1"/>
    <col min="8419" max="8419" width="8.109375" style="1" customWidth="1"/>
    <col min="8420" max="8420" width="8.33203125" style="1" customWidth="1"/>
    <col min="8421" max="8421" width="8.44140625" style="1" customWidth="1"/>
    <col min="8422" max="8422" width="9" style="1" customWidth="1"/>
    <col min="8423" max="8423" width="8.44140625" style="1" customWidth="1"/>
    <col min="8424" max="8670" width="9.109375" style="1"/>
    <col min="8671" max="8671" width="20.6640625" style="1" customWidth="1"/>
    <col min="8672" max="8672" width="7.5546875" style="1" customWidth="1"/>
    <col min="8673" max="8673" width="56.6640625" style="1" customWidth="1"/>
    <col min="8674" max="8674" width="17.5546875" style="1" customWidth="1"/>
    <col min="8675" max="8675" width="8.109375" style="1" customWidth="1"/>
    <col min="8676" max="8676" width="8.33203125" style="1" customWidth="1"/>
    <col min="8677" max="8677" width="8.44140625" style="1" customWidth="1"/>
    <col min="8678" max="8678" width="9" style="1" customWidth="1"/>
    <col min="8679" max="8679" width="8.44140625" style="1" customWidth="1"/>
    <col min="8680" max="8926" width="9.109375" style="1"/>
    <col min="8927" max="8927" width="20.6640625" style="1" customWidth="1"/>
    <col min="8928" max="8928" width="7.5546875" style="1" customWidth="1"/>
    <col min="8929" max="8929" width="56.6640625" style="1" customWidth="1"/>
    <col min="8930" max="8930" width="17.5546875" style="1" customWidth="1"/>
    <col min="8931" max="8931" width="8.109375" style="1" customWidth="1"/>
    <col min="8932" max="8932" width="8.33203125" style="1" customWidth="1"/>
    <col min="8933" max="8933" width="8.44140625" style="1" customWidth="1"/>
    <col min="8934" max="8934" width="9" style="1" customWidth="1"/>
    <col min="8935" max="8935" width="8.44140625" style="1" customWidth="1"/>
    <col min="8936" max="9182" width="9.109375" style="1"/>
    <col min="9183" max="9183" width="20.6640625" style="1" customWidth="1"/>
    <col min="9184" max="9184" width="7.5546875" style="1" customWidth="1"/>
    <col min="9185" max="9185" width="56.6640625" style="1" customWidth="1"/>
    <col min="9186" max="9186" width="17.5546875" style="1" customWidth="1"/>
    <col min="9187" max="9187" width="8.109375" style="1" customWidth="1"/>
    <col min="9188" max="9188" width="8.33203125" style="1" customWidth="1"/>
    <col min="9189" max="9189" width="8.44140625" style="1" customWidth="1"/>
    <col min="9190" max="9190" width="9" style="1" customWidth="1"/>
    <col min="9191" max="9191" width="8.44140625" style="1" customWidth="1"/>
    <col min="9192" max="9438" width="9.109375" style="1"/>
    <col min="9439" max="9439" width="20.6640625" style="1" customWidth="1"/>
    <col min="9440" max="9440" width="7.5546875" style="1" customWidth="1"/>
    <col min="9441" max="9441" width="56.6640625" style="1" customWidth="1"/>
    <col min="9442" max="9442" width="17.5546875" style="1" customWidth="1"/>
    <col min="9443" max="9443" width="8.109375" style="1" customWidth="1"/>
    <col min="9444" max="9444" width="8.33203125" style="1" customWidth="1"/>
    <col min="9445" max="9445" width="8.44140625" style="1" customWidth="1"/>
    <col min="9446" max="9446" width="9" style="1" customWidth="1"/>
    <col min="9447" max="9447" width="8.44140625" style="1" customWidth="1"/>
    <col min="9448" max="9694" width="9.109375" style="1"/>
    <col min="9695" max="9695" width="20.6640625" style="1" customWidth="1"/>
    <col min="9696" max="9696" width="7.5546875" style="1" customWidth="1"/>
    <col min="9697" max="9697" width="56.6640625" style="1" customWidth="1"/>
    <col min="9698" max="9698" width="17.5546875" style="1" customWidth="1"/>
    <col min="9699" max="9699" width="8.109375" style="1" customWidth="1"/>
    <col min="9700" max="9700" width="8.33203125" style="1" customWidth="1"/>
    <col min="9701" max="9701" width="8.44140625" style="1" customWidth="1"/>
    <col min="9702" max="9702" width="9" style="1" customWidth="1"/>
    <col min="9703" max="9703" width="8.44140625" style="1" customWidth="1"/>
    <col min="9704" max="9950" width="9.109375" style="1"/>
    <col min="9951" max="9951" width="20.6640625" style="1" customWidth="1"/>
    <col min="9952" max="9952" width="7.5546875" style="1" customWidth="1"/>
    <col min="9953" max="9953" width="56.6640625" style="1" customWidth="1"/>
    <col min="9954" max="9954" width="17.5546875" style="1" customWidth="1"/>
    <col min="9955" max="9955" width="8.109375" style="1" customWidth="1"/>
    <col min="9956" max="9956" width="8.33203125" style="1" customWidth="1"/>
    <col min="9957" max="9957" width="8.44140625" style="1" customWidth="1"/>
    <col min="9958" max="9958" width="9" style="1" customWidth="1"/>
    <col min="9959" max="9959" width="8.44140625" style="1" customWidth="1"/>
    <col min="9960" max="10206" width="9.109375" style="1"/>
    <col min="10207" max="10207" width="20.6640625" style="1" customWidth="1"/>
    <col min="10208" max="10208" width="7.5546875" style="1" customWidth="1"/>
    <col min="10209" max="10209" width="56.6640625" style="1" customWidth="1"/>
    <col min="10210" max="10210" width="17.5546875" style="1" customWidth="1"/>
    <col min="10211" max="10211" width="8.109375" style="1" customWidth="1"/>
    <col min="10212" max="10212" width="8.33203125" style="1" customWidth="1"/>
    <col min="10213" max="10213" width="8.44140625" style="1" customWidth="1"/>
    <col min="10214" max="10214" width="9" style="1" customWidth="1"/>
    <col min="10215" max="10215" width="8.44140625" style="1" customWidth="1"/>
    <col min="10216" max="10462" width="9.109375" style="1"/>
    <col min="10463" max="10463" width="20.6640625" style="1" customWidth="1"/>
    <col min="10464" max="10464" width="7.5546875" style="1" customWidth="1"/>
    <col min="10465" max="10465" width="56.6640625" style="1" customWidth="1"/>
    <col min="10466" max="10466" width="17.5546875" style="1" customWidth="1"/>
    <col min="10467" max="10467" width="8.109375" style="1" customWidth="1"/>
    <col min="10468" max="10468" width="8.33203125" style="1" customWidth="1"/>
    <col min="10469" max="10469" width="8.44140625" style="1" customWidth="1"/>
    <col min="10470" max="10470" width="9" style="1" customWidth="1"/>
    <col min="10471" max="10471" width="8.44140625" style="1" customWidth="1"/>
    <col min="10472" max="10718" width="9.109375" style="1"/>
    <col min="10719" max="10719" width="20.6640625" style="1" customWidth="1"/>
    <col min="10720" max="10720" width="7.5546875" style="1" customWidth="1"/>
    <col min="10721" max="10721" width="56.6640625" style="1" customWidth="1"/>
    <col min="10722" max="10722" width="17.5546875" style="1" customWidth="1"/>
    <col min="10723" max="10723" width="8.109375" style="1" customWidth="1"/>
    <col min="10724" max="10724" width="8.33203125" style="1" customWidth="1"/>
    <col min="10725" max="10725" width="8.44140625" style="1" customWidth="1"/>
    <col min="10726" max="10726" width="9" style="1" customWidth="1"/>
    <col min="10727" max="10727" width="8.44140625" style="1" customWidth="1"/>
    <col min="10728" max="10974" width="9.109375" style="1"/>
    <col min="10975" max="10975" width="20.6640625" style="1" customWidth="1"/>
    <col min="10976" max="10976" width="7.5546875" style="1" customWidth="1"/>
    <col min="10977" max="10977" width="56.6640625" style="1" customWidth="1"/>
    <col min="10978" max="10978" width="17.5546875" style="1" customWidth="1"/>
    <col min="10979" max="10979" width="8.109375" style="1" customWidth="1"/>
    <col min="10980" max="10980" width="8.33203125" style="1" customWidth="1"/>
    <col min="10981" max="10981" width="8.44140625" style="1" customWidth="1"/>
    <col min="10982" max="10982" width="9" style="1" customWidth="1"/>
    <col min="10983" max="10983" width="8.44140625" style="1" customWidth="1"/>
    <col min="10984" max="11230" width="9.109375" style="1"/>
    <col min="11231" max="11231" width="20.6640625" style="1" customWidth="1"/>
    <col min="11232" max="11232" width="7.5546875" style="1" customWidth="1"/>
    <col min="11233" max="11233" width="56.6640625" style="1" customWidth="1"/>
    <col min="11234" max="11234" width="17.5546875" style="1" customWidth="1"/>
    <col min="11235" max="11235" width="8.109375" style="1" customWidth="1"/>
    <col min="11236" max="11236" width="8.33203125" style="1" customWidth="1"/>
    <col min="11237" max="11237" width="8.44140625" style="1" customWidth="1"/>
    <col min="11238" max="11238" width="9" style="1" customWidth="1"/>
    <col min="11239" max="11239" width="8.44140625" style="1" customWidth="1"/>
    <col min="11240" max="11486" width="9.109375" style="1"/>
    <col min="11487" max="11487" width="20.6640625" style="1" customWidth="1"/>
    <col min="11488" max="11488" width="7.5546875" style="1" customWidth="1"/>
    <col min="11489" max="11489" width="56.6640625" style="1" customWidth="1"/>
    <col min="11490" max="11490" width="17.5546875" style="1" customWidth="1"/>
    <col min="11491" max="11491" width="8.109375" style="1" customWidth="1"/>
    <col min="11492" max="11492" width="8.33203125" style="1" customWidth="1"/>
    <col min="11493" max="11493" width="8.44140625" style="1" customWidth="1"/>
    <col min="11494" max="11494" width="9" style="1" customWidth="1"/>
    <col min="11495" max="11495" width="8.44140625" style="1" customWidth="1"/>
    <col min="11496" max="11742" width="9.109375" style="1"/>
    <col min="11743" max="11743" width="20.6640625" style="1" customWidth="1"/>
    <col min="11744" max="11744" width="7.5546875" style="1" customWidth="1"/>
    <col min="11745" max="11745" width="56.6640625" style="1" customWidth="1"/>
    <col min="11746" max="11746" width="17.5546875" style="1" customWidth="1"/>
    <col min="11747" max="11747" width="8.109375" style="1" customWidth="1"/>
    <col min="11748" max="11748" width="8.33203125" style="1" customWidth="1"/>
    <col min="11749" max="11749" width="8.44140625" style="1" customWidth="1"/>
    <col min="11750" max="11750" width="9" style="1" customWidth="1"/>
    <col min="11751" max="11751" width="8.44140625" style="1" customWidth="1"/>
    <col min="11752" max="11998" width="9.109375" style="1"/>
    <col min="11999" max="11999" width="20.6640625" style="1" customWidth="1"/>
    <col min="12000" max="12000" width="7.5546875" style="1" customWidth="1"/>
    <col min="12001" max="12001" width="56.6640625" style="1" customWidth="1"/>
    <col min="12002" max="12002" width="17.5546875" style="1" customWidth="1"/>
    <col min="12003" max="12003" width="8.109375" style="1" customWidth="1"/>
    <col min="12004" max="12004" width="8.33203125" style="1" customWidth="1"/>
    <col min="12005" max="12005" width="8.44140625" style="1" customWidth="1"/>
    <col min="12006" max="12006" width="9" style="1" customWidth="1"/>
    <col min="12007" max="12007" width="8.44140625" style="1" customWidth="1"/>
    <col min="12008" max="12254" width="9.109375" style="1"/>
    <col min="12255" max="12255" width="20.6640625" style="1" customWidth="1"/>
    <col min="12256" max="12256" width="7.5546875" style="1" customWidth="1"/>
    <col min="12257" max="12257" width="56.6640625" style="1" customWidth="1"/>
    <col min="12258" max="12258" width="17.5546875" style="1" customWidth="1"/>
    <col min="12259" max="12259" width="8.109375" style="1" customWidth="1"/>
    <col min="12260" max="12260" width="8.33203125" style="1" customWidth="1"/>
    <col min="12261" max="12261" width="8.44140625" style="1" customWidth="1"/>
    <col min="12262" max="12262" width="9" style="1" customWidth="1"/>
    <col min="12263" max="12263" width="8.44140625" style="1" customWidth="1"/>
    <col min="12264" max="12510" width="9.109375" style="1"/>
    <col min="12511" max="12511" width="20.6640625" style="1" customWidth="1"/>
    <col min="12512" max="12512" width="7.5546875" style="1" customWidth="1"/>
    <col min="12513" max="12513" width="56.6640625" style="1" customWidth="1"/>
    <col min="12514" max="12514" width="17.5546875" style="1" customWidth="1"/>
    <col min="12515" max="12515" width="8.109375" style="1" customWidth="1"/>
    <col min="12516" max="12516" width="8.33203125" style="1" customWidth="1"/>
    <col min="12517" max="12517" width="8.44140625" style="1" customWidth="1"/>
    <col min="12518" max="12518" width="9" style="1" customWidth="1"/>
    <col min="12519" max="12519" width="8.44140625" style="1" customWidth="1"/>
    <col min="12520" max="12766" width="9.109375" style="1"/>
    <col min="12767" max="12767" width="20.6640625" style="1" customWidth="1"/>
    <col min="12768" max="12768" width="7.5546875" style="1" customWidth="1"/>
    <col min="12769" max="12769" width="56.6640625" style="1" customWidth="1"/>
    <col min="12770" max="12770" width="17.5546875" style="1" customWidth="1"/>
    <col min="12771" max="12771" width="8.109375" style="1" customWidth="1"/>
    <col min="12772" max="12772" width="8.33203125" style="1" customWidth="1"/>
    <col min="12773" max="12773" width="8.44140625" style="1" customWidth="1"/>
    <col min="12774" max="12774" width="9" style="1" customWidth="1"/>
    <col min="12775" max="12775" width="8.44140625" style="1" customWidth="1"/>
    <col min="12776" max="13022" width="9.109375" style="1"/>
    <col min="13023" max="13023" width="20.6640625" style="1" customWidth="1"/>
    <col min="13024" max="13024" width="7.5546875" style="1" customWidth="1"/>
    <col min="13025" max="13025" width="56.6640625" style="1" customWidth="1"/>
    <col min="13026" max="13026" width="17.5546875" style="1" customWidth="1"/>
    <col min="13027" max="13027" width="8.109375" style="1" customWidth="1"/>
    <col min="13028" max="13028" width="8.33203125" style="1" customWidth="1"/>
    <col min="13029" max="13029" width="8.44140625" style="1" customWidth="1"/>
    <col min="13030" max="13030" width="9" style="1" customWidth="1"/>
    <col min="13031" max="13031" width="8.44140625" style="1" customWidth="1"/>
    <col min="13032" max="13278" width="9.109375" style="1"/>
    <col min="13279" max="13279" width="20.6640625" style="1" customWidth="1"/>
    <col min="13280" max="13280" width="7.5546875" style="1" customWidth="1"/>
    <col min="13281" max="13281" width="56.6640625" style="1" customWidth="1"/>
    <col min="13282" max="13282" width="17.5546875" style="1" customWidth="1"/>
    <col min="13283" max="13283" width="8.109375" style="1" customWidth="1"/>
    <col min="13284" max="13284" width="8.33203125" style="1" customWidth="1"/>
    <col min="13285" max="13285" width="8.44140625" style="1" customWidth="1"/>
    <col min="13286" max="13286" width="9" style="1" customWidth="1"/>
    <col min="13287" max="13287" width="8.44140625" style="1" customWidth="1"/>
    <col min="13288" max="13534" width="9.109375" style="1"/>
    <col min="13535" max="13535" width="20.6640625" style="1" customWidth="1"/>
    <col min="13536" max="13536" width="7.5546875" style="1" customWidth="1"/>
    <col min="13537" max="13537" width="56.6640625" style="1" customWidth="1"/>
    <col min="13538" max="13538" width="17.5546875" style="1" customWidth="1"/>
    <col min="13539" max="13539" width="8.109375" style="1" customWidth="1"/>
    <col min="13540" max="13540" width="8.33203125" style="1" customWidth="1"/>
    <col min="13541" max="13541" width="8.44140625" style="1" customWidth="1"/>
    <col min="13542" max="13542" width="9" style="1" customWidth="1"/>
    <col min="13543" max="13543" width="8.44140625" style="1" customWidth="1"/>
    <col min="13544" max="13790" width="9.109375" style="1"/>
    <col min="13791" max="13791" width="20.6640625" style="1" customWidth="1"/>
    <col min="13792" max="13792" width="7.5546875" style="1" customWidth="1"/>
    <col min="13793" max="13793" width="56.6640625" style="1" customWidth="1"/>
    <col min="13794" max="13794" width="17.5546875" style="1" customWidth="1"/>
    <col min="13795" max="13795" width="8.109375" style="1" customWidth="1"/>
    <col min="13796" max="13796" width="8.33203125" style="1" customWidth="1"/>
    <col min="13797" max="13797" width="8.44140625" style="1" customWidth="1"/>
    <col min="13798" max="13798" width="9" style="1" customWidth="1"/>
    <col min="13799" max="13799" width="8.44140625" style="1" customWidth="1"/>
    <col min="13800" max="14046" width="9.109375" style="1"/>
    <col min="14047" max="14047" width="20.6640625" style="1" customWidth="1"/>
    <col min="14048" max="14048" width="7.5546875" style="1" customWidth="1"/>
    <col min="14049" max="14049" width="56.6640625" style="1" customWidth="1"/>
    <col min="14050" max="14050" width="17.5546875" style="1" customWidth="1"/>
    <col min="14051" max="14051" width="8.109375" style="1" customWidth="1"/>
    <col min="14052" max="14052" width="8.33203125" style="1" customWidth="1"/>
    <col min="14053" max="14053" width="8.44140625" style="1" customWidth="1"/>
    <col min="14054" max="14054" width="9" style="1" customWidth="1"/>
    <col min="14055" max="14055" width="8.44140625" style="1" customWidth="1"/>
    <col min="14056" max="14302" width="9.109375" style="1"/>
    <col min="14303" max="14303" width="20.6640625" style="1" customWidth="1"/>
    <col min="14304" max="14304" width="7.5546875" style="1" customWidth="1"/>
    <col min="14305" max="14305" width="56.6640625" style="1" customWidth="1"/>
    <col min="14306" max="14306" width="17.5546875" style="1" customWidth="1"/>
    <col min="14307" max="14307" width="8.109375" style="1" customWidth="1"/>
    <col min="14308" max="14308" width="8.33203125" style="1" customWidth="1"/>
    <col min="14309" max="14309" width="8.44140625" style="1" customWidth="1"/>
    <col min="14310" max="14310" width="9" style="1" customWidth="1"/>
    <col min="14311" max="14311" width="8.44140625" style="1" customWidth="1"/>
    <col min="14312" max="14558" width="9.109375" style="1"/>
    <col min="14559" max="14559" width="20.6640625" style="1" customWidth="1"/>
    <col min="14560" max="14560" width="7.5546875" style="1" customWidth="1"/>
    <col min="14561" max="14561" width="56.6640625" style="1" customWidth="1"/>
    <col min="14562" max="14562" width="17.5546875" style="1" customWidth="1"/>
    <col min="14563" max="14563" width="8.109375" style="1" customWidth="1"/>
    <col min="14564" max="14564" width="8.33203125" style="1" customWidth="1"/>
    <col min="14565" max="14565" width="8.44140625" style="1" customWidth="1"/>
    <col min="14566" max="14566" width="9" style="1" customWidth="1"/>
    <col min="14567" max="14567" width="8.44140625" style="1" customWidth="1"/>
    <col min="14568" max="14814" width="9.109375" style="1"/>
    <col min="14815" max="14815" width="20.6640625" style="1" customWidth="1"/>
    <col min="14816" max="14816" width="7.5546875" style="1" customWidth="1"/>
    <col min="14817" max="14817" width="56.6640625" style="1" customWidth="1"/>
    <col min="14818" max="14818" width="17.5546875" style="1" customWidth="1"/>
    <col min="14819" max="14819" width="8.109375" style="1" customWidth="1"/>
    <col min="14820" max="14820" width="8.33203125" style="1" customWidth="1"/>
    <col min="14821" max="14821" width="8.44140625" style="1" customWidth="1"/>
    <col min="14822" max="14822" width="9" style="1" customWidth="1"/>
    <col min="14823" max="14823" width="8.44140625" style="1" customWidth="1"/>
    <col min="14824" max="15070" width="9.109375" style="1"/>
    <col min="15071" max="15071" width="20.6640625" style="1" customWidth="1"/>
    <col min="15072" max="15072" width="7.5546875" style="1" customWidth="1"/>
    <col min="15073" max="15073" width="56.6640625" style="1" customWidth="1"/>
    <col min="15074" max="15074" width="17.5546875" style="1" customWidth="1"/>
    <col min="15075" max="15075" width="8.109375" style="1" customWidth="1"/>
    <col min="15076" max="15076" width="8.33203125" style="1" customWidth="1"/>
    <col min="15077" max="15077" width="8.44140625" style="1" customWidth="1"/>
    <col min="15078" max="15078" width="9" style="1" customWidth="1"/>
    <col min="15079" max="15079" width="8.44140625" style="1" customWidth="1"/>
    <col min="15080" max="15326" width="9.109375" style="1"/>
    <col min="15327" max="15327" width="20.6640625" style="1" customWidth="1"/>
    <col min="15328" max="15328" width="7.5546875" style="1" customWidth="1"/>
    <col min="15329" max="15329" width="56.6640625" style="1" customWidth="1"/>
    <col min="15330" max="15330" width="17.5546875" style="1" customWidth="1"/>
    <col min="15331" max="15331" width="8.109375" style="1" customWidth="1"/>
    <col min="15332" max="15332" width="8.33203125" style="1" customWidth="1"/>
    <col min="15333" max="15333" width="8.44140625" style="1" customWidth="1"/>
    <col min="15334" max="15334" width="9" style="1" customWidth="1"/>
    <col min="15335" max="15335" width="8.44140625" style="1" customWidth="1"/>
    <col min="15336" max="15582" width="9.109375" style="1"/>
    <col min="15583" max="15583" width="20.6640625" style="1" customWidth="1"/>
    <col min="15584" max="15584" width="7.5546875" style="1" customWidth="1"/>
    <col min="15585" max="15585" width="56.6640625" style="1" customWidth="1"/>
    <col min="15586" max="15586" width="17.5546875" style="1" customWidth="1"/>
    <col min="15587" max="15587" width="8.109375" style="1" customWidth="1"/>
    <col min="15588" max="15588" width="8.33203125" style="1" customWidth="1"/>
    <col min="15589" max="15589" width="8.44140625" style="1" customWidth="1"/>
    <col min="15590" max="15590" width="9" style="1" customWidth="1"/>
    <col min="15591" max="15591" width="8.44140625" style="1" customWidth="1"/>
    <col min="15592" max="15838" width="9.109375" style="1"/>
    <col min="15839" max="15839" width="20.6640625" style="1" customWidth="1"/>
    <col min="15840" max="15840" width="7.5546875" style="1" customWidth="1"/>
    <col min="15841" max="15841" width="56.6640625" style="1" customWidth="1"/>
    <col min="15842" max="15842" width="17.5546875" style="1" customWidth="1"/>
    <col min="15843" max="15843" width="8.109375" style="1" customWidth="1"/>
    <col min="15844" max="15844" width="8.33203125" style="1" customWidth="1"/>
    <col min="15845" max="15845" width="8.44140625" style="1" customWidth="1"/>
    <col min="15846" max="15846" width="9" style="1" customWidth="1"/>
    <col min="15847" max="15847" width="8.44140625" style="1" customWidth="1"/>
    <col min="15848" max="16094" width="9.109375" style="1"/>
    <col min="16095" max="16095" width="20.6640625" style="1" customWidth="1"/>
    <col min="16096" max="16096" width="7.5546875" style="1" customWidth="1"/>
    <col min="16097" max="16097" width="56.6640625" style="1" customWidth="1"/>
    <col min="16098" max="16098" width="17.5546875" style="1" customWidth="1"/>
    <col min="16099" max="16099" width="8.109375" style="1" customWidth="1"/>
    <col min="16100" max="16100" width="8.33203125" style="1" customWidth="1"/>
    <col min="16101" max="16101" width="8.44140625" style="1" customWidth="1"/>
    <col min="16102" max="16102" width="9" style="1" customWidth="1"/>
    <col min="16103" max="16103" width="8.44140625" style="1" customWidth="1"/>
    <col min="16104" max="16384" width="9.109375" style="1"/>
  </cols>
  <sheetData>
    <row r="1" spans="1:7">
      <c r="G1" s="2" t="s">
        <v>172</v>
      </c>
    </row>
    <row r="2" spans="1:7">
      <c r="G2" s="2" t="s">
        <v>0</v>
      </c>
    </row>
    <row r="3" spans="1:7">
      <c r="G3" s="2" t="s">
        <v>1</v>
      </c>
    </row>
    <row r="4" spans="1:7">
      <c r="G4" s="2" t="s">
        <v>143</v>
      </c>
    </row>
    <row r="6" spans="1:7" ht="12.75" customHeight="1">
      <c r="E6" s="4"/>
      <c r="F6" s="4"/>
      <c r="G6" s="2" t="s">
        <v>226</v>
      </c>
    </row>
    <row r="7" spans="1:7" ht="12.75" customHeight="1">
      <c r="E7" s="4"/>
      <c r="F7" s="4"/>
      <c r="G7" s="2" t="s">
        <v>2</v>
      </c>
    </row>
    <row r="8" spans="1:7" ht="10.199999999999999" customHeight="1">
      <c r="E8" s="4"/>
      <c r="F8" s="4"/>
      <c r="G8" s="2" t="s">
        <v>3</v>
      </c>
    </row>
    <row r="9" spans="1:7" ht="12.75" customHeight="1">
      <c r="E9" s="4"/>
      <c r="F9" s="4"/>
      <c r="G9" s="2" t="s">
        <v>4</v>
      </c>
    </row>
    <row r="10" spans="1:7" ht="12.75" customHeight="1">
      <c r="E10" s="4"/>
      <c r="F10" s="4"/>
      <c r="G10" s="2" t="s">
        <v>5</v>
      </c>
    </row>
    <row r="11" spans="1:7" ht="4.5" customHeight="1">
      <c r="E11" s="4"/>
      <c r="F11" s="4"/>
      <c r="G11" s="4"/>
    </row>
    <row r="12" spans="1:7" ht="33" customHeight="1">
      <c r="A12" s="145" t="s">
        <v>227</v>
      </c>
      <c r="B12" s="145"/>
      <c r="C12" s="145"/>
      <c r="D12" s="145"/>
      <c r="E12" s="145"/>
      <c r="F12" s="145"/>
      <c r="G12" s="145"/>
    </row>
    <row r="13" spans="1:7" ht="4.5" customHeight="1">
      <c r="A13" s="53"/>
      <c r="B13" s="53"/>
      <c r="C13" s="53"/>
      <c r="D13" s="53"/>
      <c r="E13" s="53"/>
      <c r="F13" s="53"/>
      <c r="G13" s="53"/>
    </row>
    <row r="14" spans="1:7" ht="24.75" customHeight="1">
      <c r="A14" s="166" t="s">
        <v>115</v>
      </c>
      <c r="B14" s="114" t="s">
        <v>116</v>
      </c>
      <c r="C14" s="168" t="s">
        <v>117</v>
      </c>
      <c r="D14" s="146" t="s">
        <v>118</v>
      </c>
      <c r="E14" s="146"/>
      <c r="F14" s="146"/>
      <c r="G14" s="146"/>
    </row>
    <row r="15" spans="1:7" ht="23.4">
      <c r="A15" s="167"/>
      <c r="B15" s="114"/>
      <c r="C15" s="168"/>
      <c r="D15" s="55" t="s">
        <v>55</v>
      </c>
      <c r="E15" s="54" t="s">
        <v>119</v>
      </c>
      <c r="F15" s="54" t="s">
        <v>120</v>
      </c>
      <c r="G15" s="54" t="s">
        <v>121</v>
      </c>
    </row>
    <row r="16" spans="1:7">
      <c r="A16" s="25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</row>
    <row r="17" spans="1:8">
      <c r="A17" s="44">
        <v>1</v>
      </c>
      <c r="B17" s="9" t="s">
        <v>122</v>
      </c>
      <c r="C17" s="56"/>
      <c r="D17" s="122">
        <f>ROUND(7743*1.036,0)</f>
        <v>8022</v>
      </c>
      <c r="E17" s="122" t="s">
        <v>60</v>
      </c>
      <c r="F17" s="122" t="s">
        <v>60</v>
      </c>
      <c r="G17" s="122" t="s">
        <v>60</v>
      </c>
    </row>
    <row r="18" spans="1:8">
      <c r="A18" s="44">
        <v>2</v>
      </c>
      <c r="B18" s="9" t="s">
        <v>123</v>
      </c>
      <c r="C18" s="56"/>
      <c r="D18" s="124"/>
      <c r="E18" s="124"/>
      <c r="F18" s="124"/>
      <c r="G18" s="124"/>
    </row>
    <row r="19" spans="1:8">
      <c r="A19" s="44">
        <v>3</v>
      </c>
      <c r="B19" s="9" t="s">
        <v>124</v>
      </c>
      <c r="C19" s="56"/>
      <c r="D19" s="122">
        <f>ROUND(7821*1.036,0)</f>
        <v>8103</v>
      </c>
      <c r="E19" s="122" t="s">
        <v>60</v>
      </c>
      <c r="F19" s="122" t="s">
        <v>60</v>
      </c>
      <c r="G19" s="122" t="s">
        <v>60</v>
      </c>
    </row>
    <row r="20" spans="1:8">
      <c r="A20" s="44">
        <v>4</v>
      </c>
      <c r="B20" s="36" t="s">
        <v>125</v>
      </c>
      <c r="C20" s="56"/>
      <c r="D20" s="124"/>
      <c r="E20" s="124"/>
      <c r="F20" s="124"/>
      <c r="G20" s="124"/>
    </row>
    <row r="21" spans="1:8">
      <c r="A21" s="44">
        <v>5</v>
      </c>
      <c r="B21" s="58" t="s">
        <v>128</v>
      </c>
      <c r="C21" s="57" t="s">
        <v>127</v>
      </c>
      <c r="D21" s="34">
        <f>ROUND(8884*1.036,0)</f>
        <v>9204</v>
      </c>
      <c r="E21" s="34">
        <f>ROUND(9896*1.036,0)</f>
        <v>10252</v>
      </c>
      <c r="F21" s="34">
        <f>ROUND(10960*1.036,0)</f>
        <v>11355</v>
      </c>
      <c r="G21" s="34">
        <f>ROUND(12202*1.036,0)</f>
        <v>12641</v>
      </c>
    </row>
    <row r="22" spans="1:8">
      <c r="A22" s="44">
        <v>6</v>
      </c>
      <c r="B22" s="36" t="s">
        <v>129</v>
      </c>
      <c r="C22" s="57" t="s">
        <v>126</v>
      </c>
      <c r="D22" s="32">
        <f>ROUND(9345*1.036,0)</f>
        <v>9681</v>
      </c>
      <c r="E22" s="32">
        <f>ROUND(10382*1.036,0)</f>
        <v>10756</v>
      </c>
      <c r="F22" s="32">
        <f>ROUND(11593*1.036,0)</f>
        <v>12010</v>
      </c>
      <c r="G22" s="32" t="s">
        <v>60</v>
      </c>
    </row>
    <row r="23" spans="1:8">
      <c r="A23" s="44">
        <v>7</v>
      </c>
      <c r="B23" s="58" t="s">
        <v>131</v>
      </c>
      <c r="C23" s="57" t="s">
        <v>130</v>
      </c>
      <c r="D23" s="34" t="s">
        <v>60</v>
      </c>
      <c r="E23" s="34">
        <f>ROUND(10382*1.036,0)</f>
        <v>10756</v>
      </c>
      <c r="F23" s="34">
        <f>ROUND(11593*1.036,0)</f>
        <v>12010</v>
      </c>
      <c r="G23" s="34" t="s">
        <v>60</v>
      </c>
    </row>
    <row r="24" spans="1:8">
      <c r="A24" s="44">
        <v>8</v>
      </c>
      <c r="B24" s="36" t="s">
        <v>228</v>
      </c>
      <c r="C24" s="60" t="s">
        <v>132</v>
      </c>
      <c r="D24" s="122">
        <f>ROUND(9622*1.036,0)</f>
        <v>9968</v>
      </c>
      <c r="E24" s="122">
        <f>ROUND(10702*1.036,0)</f>
        <v>11087</v>
      </c>
      <c r="F24" s="122">
        <f>ROUND(11836*1.036,0)</f>
        <v>12262</v>
      </c>
      <c r="G24" s="122">
        <f>ROUND(13192*1.036,0)</f>
        <v>13667</v>
      </c>
      <c r="H24" s="59"/>
    </row>
    <row r="25" spans="1:8">
      <c r="A25" s="44">
        <v>9</v>
      </c>
      <c r="B25" s="36" t="s">
        <v>229</v>
      </c>
      <c r="C25" s="60" t="s">
        <v>132</v>
      </c>
      <c r="D25" s="123"/>
      <c r="E25" s="123"/>
      <c r="F25" s="123"/>
      <c r="G25" s="123"/>
      <c r="H25" s="59"/>
    </row>
    <row r="26" spans="1:8">
      <c r="A26" s="44">
        <v>10</v>
      </c>
      <c r="B26" s="36" t="s">
        <v>133</v>
      </c>
      <c r="C26" s="60" t="s">
        <v>132</v>
      </c>
      <c r="D26" s="123"/>
      <c r="E26" s="123"/>
      <c r="F26" s="123"/>
      <c r="G26" s="123"/>
      <c r="H26" s="59"/>
    </row>
    <row r="27" spans="1:8">
      <c r="A27" s="44">
        <v>11</v>
      </c>
      <c r="B27" s="36" t="s">
        <v>134</v>
      </c>
      <c r="C27" s="60" t="s">
        <v>132</v>
      </c>
      <c r="D27" s="123"/>
      <c r="E27" s="123"/>
      <c r="F27" s="123"/>
      <c r="G27" s="123"/>
      <c r="H27" s="59"/>
    </row>
    <row r="28" spans="1:8">
      <c r="A28" s="44">
        <v>12</v>
      </c>
      <c r="B28" s="36" t="s">
        <v>135</v>
      </c>
      <c r="C28" s="60" t="s">
        <v>132</v>
      </c>
      <c r="D28" s="123"/>
      <c r="E28" s="123"/>
      <c r="F28" s="123"/>
      <c r="G28" s="123"/>
      <c r="H28" s="59"/>
    </row>
    <row r="29" spans="1:8">
      <c r="A29" s="44">
        <v>13</v>
      </c>
      <c r="B29" s="36" t="s">
        <v>230</v>
      </c>
      <c r="C29" s="60" t="s">
        <v>132</v>
      </c>
      <c r="D29" s="124"/>
      <c r="E29" s="124"/>
      <c r="F29" s="124"/>
      <c r="G29" s="124"/>
      <c r="H29" s="59"/>
    </row>
    <row r="30" spans="1:8">
      <c r="A30" s="44">
        <v>14</v>
      </c>
      <c r="B30" s="36" t="s">
        <v>137</v>
      </c>
      <c r="C30" s="60" t="s">
        <v>136</v>
      </c>
      <c r="D30" s="34" t="s">
        <v>60</v>
      </c>
      <c r="E30" s="34">
        <f>ROUND(10702*1.036,0)</f>
        <v>11087</v>
      </c>
      <c r="F30" s="34">
        <f>ROUND(11836*1.036,0)</f>
        <v>12262</v>
      </c>
      <c r="G30" s="34">
        <f>ROUND(13192*1.036,0)</f>
        <v>13667</v>
      </c>
    </row>
    <row r="31" spans="1:8">
      <c r="A31" s="44">
        <v>15</v>
      </c>
      <c r="B31" s="58" t="s">
        <v>138</v>
      </c>
      <c r="C31" s="57"/>
      <c r="D31" s="122">
        <f>ROUND(11593*1.036,0)</f>
        <v>12010</v>
      </c>
      <c r="E31" s="122" t="s">
        <v>60</v>
      </c>
      <c r="F31" s="122" t="s">
        <v>60</v>
      </c>
      <c r="G31" s="122" t="s">
        <v>60</v>
      </c>
    </row>
    <row r="32" spans="1:8">
      <c r="A32" s="44">
        <v>16</v>
      </c>
      <c r="B32" s="58" t="s">
        <v>139</v>
      </c>
      <c r="C32" s="57"/>
      <c r="D32" s="124"/>
      <c r="E32" s="124"/>
      <c r="F32" s="124"/>
      <c r="G32" s="124"/>
    </row>
    <row r="33" spans="1:7">
      <c r="A33" s="44">
        <v>17</v>
      </c>
      <c r="B33" s="36" t="s">
        <v>140</v>
      </c>
      <c r="C33" s="61" t="s">
        <v>130</v>
      </c>
      <c r="D33" s="32" t="s">
        <v>60</v>
      </c>
      <c r="E33" s="32">
        <f>ROUND(11240*1.036,0)</f>
        <v>11645</v>
      </c>
      <c r="F33" s="32">
        <f>ROUND(12378*1.036,0)</f>
        <v>12824</v>
      </c>
      <c r="G33" s="32" t="s">
        <v>60</v>
      </c>
    </row>
    <row r="34" spans="1:7">
      <c r="A34" s="44">
        <v>18</v>
      </c>
      <c r="B34" s="36" t="s">
        <v>231</v>
      </c>
      <c r="C34" s="56"/>
      <c r="D34" s="122">
        <f>ROUND(13204*1.036,0)</f>
        <v>13679</v>
      </c>
      <c r="E34" s="122" t="s">
        <v>60</v>
      </c>
      <c r="F34" s="122" t="s">
        <v>60</v>
      </c>
      <c r="G34" s="122" t="s">
        <v>60</v>
      </c>
    </row>
    <row r="35" spans="1:7">
      <c r="A35" s="44">
        <v>19</v>
      </c>
      <c r="B35" s="36" t="s">
        <v>141</v>
      </c>
      <c r="C35" s="56"/>
      <c r="D35" s="123"/>
      <c r="E35" s="123"/>
      <c r="F35" s="123"/>
      <c r="G35" s="123"/>
    </row>
    <row r="36" spans="1:7">
      <c r="A36" s="44">
        <v>20</v>
      </c>
      <c r="B36" s="36" t="s">
        <v>232</v>
      </c>
      <c r="C36" s="57"/>
      <c r="D36" s="123"/>
      <c r="E36" s="123"/>
      <c r="F36" s="123"/>
      <c r="G36" s="123"/>
    </row>
    <row r="37" spans="1:7">
      <c r="A37" s="44">
        <v>21</v>
      </c>
      <c r="B37" s="36" t="s">
        <v>142</v>
      </c>
      <c r="C37" s="62"/>
      <c r="D37" s="123"/>
      <c r="E37" s="123"/>
      <c r="F37" s="123"/>
      <c r="G37" s="123"/>
    </row>
    <row r="38" spans="1:7">
      <c r="A38" s="44">
        <v>22</v>
      </c>
      <c r="B38" s="36" t="s">
        <v>233</v>
      </c>
      <c r="C38" s="57"/>
      <c r="D38" s="124"/>
      <c r="E38" s="124"/>
      <c r="F38" s="124"/>
      <c r="G38" s="124"/>
    </row>
    <row r="39" spans="1:7">
      <c r="A39" s="169" t="s">
        <v>234</v>
      </c>
      <c r="B39" s="169"/>
      <c r="C39" s="169"/>
      <c r="D39" s="169"/>
      <c r="E39" s="169"/>
      <c r="F39" s="169"/>
      <c r="G39" s="169"/>
    </row>
  </sheetData>
  <mergeCells count="26">
    <mergeCell ref="A39:G39"/>
    <mergeCell ref="D31:D32"/>
    <mergeCell ref="E31:E32"/>
    <mergeCell ref="F31:F32"/>
    <mergeCell ref="G31:G32"/>
    <mergeCell ref="D34:D38"/>
    <mergeCell ref="E34:E38"/>
    <mergeCell ref="F34:F38"/>
    <mergeCell ref="G34:G38"/>
    <mergeCell ref="D19:D20"/>
    <mergeCell ref="E19:E20"/>
    <mergeCell ref="F19:F20"/>
    <mergeCell ref="G19:G20"/>
    <mergeCell ref="D24:D29"/>
    <mergeCell ref="E24:E29"/>
    <mergeCell ref="F24:F29"/>
    <mergeCell ref="G24:G29"/>
    <mergeCell ref="D17:D18"/>
    <mergeCell ref="E17:E18"/>
    <mergeCell ref="F17:F18"/>
    <mergeCell ref="G17:G18"/>
    <mergeCell ref="A12:G12"/>
    <mergeCell ref="A14:A15"/>
    <mergeCell ref="B14:B15"/>
    <mergeCell ref="C14:C15"/>
    <mergeCell ref="D14:G14"/>
  </mergeCells>
  <printOptions horizontalCentered="1"/>
  <pageMargins left="0" right="0" top="0.78740157480314965" bottom="0" header="0.51181102362204722" footer="0.51181102362204722"/>
  <pageSetup paperSize="9" firstPageNumber="9" fitToHeight="0" orientation="landscape" useFirstPageNumber="1" verticalDpi="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1-4 раб обр</vt:lpstr>
      <vt:lpstr>2-5 общеотр. образ</vt:lpstr>
      <vt:lpstr>3-6 образ школ</vt:lpstr>
      <vt:lpstr>4-7 медицина</vt:lpstr>
      <vt:lpstr>5-8 высш.образ</vt:lpstr>
      <vt:lpstr>6-15 культ в образ</vt:lpstr>
      <vt:lpstr>'2-5 общеотр. образ'!Заголовки_для_печати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yamshikova.oi</cp:lastModifiedBy>
  <cp:lastPrinted>2020-12-24T04:35:42Z</cp:lastPrinted>
  <dcterms:created xsi:type="dcterms:W3CDTF">2018-12-13T11:23:45Z</dcterms:created>
  <dcterms:modified xsi:type="dcterms:W3CDTF">2020-12-24T04:55:39Z</dcterms:modified>
</cp:coreProperties>
</file>