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80" yWindow="660" windowWidth="15180" windowHeight="8385" tabRatio="601"/>
  </bookViews>
  <sheets>
    <sheet name="2018-2020" sheetId="9" r:id="rId1"/>
  </sheets>
  <definedNames>
    <definedName name="_GoBack" localSheetId="0">'2018-2020'!#REF!</definedName>
    <definedName name="_xlnm._FilterDatabase" localSheetId="0" hidden="1">'2018-2020'!$A$6:$BE$93</definedName>
    <definedName name="Z_01956A78_C30F_4A6D_AB18_BE68E1E409AD_.wvu.FilterData" localSheetId="0" hidden="1">'2018-2020'!$B$4:$I$87</definedName>
    <definedName name="Z_01B870DF_9B51_455C_BCC1_805F9FE29A1A_.wvu.FilterData" localSheetId="0" hidden="1">'2018-2020'!$B$4:$I$87</definedName>
    <definedName name="Z_02A445F9_EB30_4971_AF6A_FB264DA3CAF7_.wvu.FilterData" localSheetId="0" hidden="1">'2018-2020'!$B$4:$I$87</definedName>
    <definedName name="Z_1017CEEA_AAB6_4391_A84F_D3D92A119D47_.wvu.FilterData" localSheetId="0" hidden="1">'2018-2020'!$B$4:$I$87</definedName>
    <definedName name="Z_22D221E2_E819_4B50_86C0_1C8C9EE2E7D0_.wvu.FilterData" localSheetId="0" hidden="1">'2018-2020'!$B$4:$I$87</definedName>
    <definedName name="Z_2D9BA8A9_EAC4_4C42_AE33_EBEC3A688857_.wvu.FilterData" localSheetId="0" hidden="1">'2018-2020'!$B$4:$I$87</definedName>
    <definedName name="Z_33CBA0B9_C5DA_4397_ACB9_3A99A51248A9_.wvu.FilterData" localSheetId="0" hidden="1">'2018-2020'!$B$4:$I$87</definedName>
    <definedName name="Z_35334B33_0172_4120_8C4C_AE46E444BD02_.wvu.Cols" localSheetId="0" hidden="1">'2018-2020'!$A:$A</definedName>
    <definedName name="Z_35334B33_0172_4120_8C4C_AE46E444BD02_.wvu.FilterData" localSheetId="0" hidden="1">'2018-2020'!$B$4:$I$87</definedName>
    <definedName name="Z_35334B33_0172_4120_8C4C_AE46E444BD02_.wvu.PrintArea" localSheetId="0" hidden="1">'2018-2020'!$B$1:$H$3</definedName>
    <definedName name="Z_35334B33_0172_4120_8C4C_AE46E444BD02_.wvu.PrintTitles" localSheetId="0" hidden="1">'2018-2020'!#REF!</definedName>
    <definedName name="Z_42485AAC_9016_4902_9984_D8B000A3C0BA_.wvu.FilterData" localSheetId="0" hidden="1">'2018-2020'!$B$4:$I$87</definedName>
    <definedName name="Z_4574D6EC_4C6E_4AE0_BBAC_579BFA2E5222_.wvu.FilterData" localSheetId="0" hidden="1">'2018-2020'!$B$4:$I$87</definedName>
    <definedName name="Z_4BDE8F7E_E99C_4705_BC41_800C1892277A_.wvu.FilterData" localSheetId="0" hidden="1">'2018-2020'!$B$4:$I$87</definedName>
    <definedName name="Z_511DDFE9_093E_4D73_A881_6FAC07A23819_.wvu.FilterData" localSheetId="0" hidden="1">'2018-2020'!$B$4:$I$87</definedName>
    <definedName name="Z_5232074F_42E3_4D31_B84D_45CD41479130_.wvu.FilterData" localSheetId="0" hidden="1">'2018-2020'!$B$4:$I$87</definedName>
    <definedName name="Z_5CD25935_9E11_4D1E_87D7_C9A247FFE19A_.wvu.Cols" localSheetId="0" hidden="1">'2018-2020'!$A:$A</definedName>
    <definedName name="Z_5CD25935_9E11_4D1E_87D7_C9A247FFE19A_.wvu.FilterData" localSheetId="0" hidden="1">'2018-2020'!$B$4:$I$87</definedName>
    <definedName name="Z_5CD25935_9E11_4D1E_87D7_C9A247FFE19A_.wvu.PrintArea" localSheetId="0" hidden="1">'2018-2020'!$B$1:$H$3</definedName>
    <definedName name="Z_5CD25935_9E11_4D1E_87D7_C9A247FFE19A_.wvu.PrintTitles" localSheetId="0" hidden="1">'2018-2020'!#REF!</definedName>
    <definedName name="Z_76B3475F_B2E4_4723_8523_971272954EF1_.wvu.FilterData" localSheetId="0" hidden="1">'2018-2020'!$B$4:$I$87</definedName>
    <definedName name="Z_7C142A5F_5BBF_46A6_BD29_E4F4CE8D3045_.wvu.FilterData" localSheetId="0" hidden="1">'2018-2020'!$B$4:$I$87</definedName>
    <definedName name="Z_8025D3C9_48E3_4830_9A1D_B211D2B01CC9_.wvu.Cols" localSheetId="0" hidden="1">'2018-2020'!$A:$A</definedName>
    <definedName name="Z_8025D3C9_48E3_4830_9A1D_B211D2B01CC9_.wvu.FilterData" localSheetId="0" hidden="1">'2018-2020'!$B$4:$I$87</definedName>
    <definedName name="Z_8025D3C9_48E3_4830_9A1D_B211D2B01CC9_.wvu.PrintArea" localSheetId="0" hidden="1">'2018-2020'!$B$1:$I$3</definedName>
    <definedName name="Z_8025D3C9_48E3_4830_9A1D_B211D2B01CC9_.wvu.PrintTitles" localSheetId="0" hidden="1">'2018-2020'!#REF!</definedName>
    <definedName name="Z_80CC6171_A3A4_4E47_A57E_A46CF4BD86AA_.wvu.Cols" localSheetId="0" hidden="1">'2018-2020'!$A:$A</definedName>
    <definedName name="Z_80CC6171_A3A4_4E47_A57E_A46CF4BD86AA_.wvu.FilterData" localSheetId="0" hidden="1">'2018-2020'!$B$4:$I$87</definedName>
    <definedName name="Z_80CC6171_A3A4_4E47_A57E_A46CF4BD86AA_.wvu.PrintArea" localSheetId="0" hidden="1">'2018-2020'!$B$1:$H$3</definedName>
    <definedName name="Z_80CC6171_A3A4_4E47_A57E_A46CF4BD86AA_.wvu.PrintTitles" localSheetId="0" hidden="1">'2018-2020'!#REF!</definedName>
    <definedName name="Z_816F5BDB_041F_4535_8A8D_570947B4DEA6_.wvu.FilterData" localSheetId="0" hidden="1">'2018-2020'!$B$4:$I$87</definedName>
    <definedName name="Z_88BAA436_A99C_4284_AB64_2E44D3B35059_.wvu.FilterData" localSheetId="0" hidden="1">'2018-2020'!$B$4:$I$87</definedName>
    <definedName name="Z_902FE9BE_74C3_4EE7_B55E_940EDA4BA33A_.wvu.FilterData" localSheetId="0" hidden="1">'2018-2020'!$B$4:$I$87</definedName>
    <definedName name="Z_A8C3B75E_E26D_42CB_81BF_51A0AEE858D9_.wvu.FilterData" localSheetId="0" hidden="1">'2018-2020'!$B$4:$I$87</definedName>
    <definedName name="Z_AC18B0AE_9B85_4283_A23B_84ED55DF44E0_.wvu.FilterData" localSheetId="0" hidden="1">'2018-2020'!$B$4:$I$87</definedName>
    <definedName name="Z_AF89B2B4_FDD6_4F7A_8B10_793D70383CA3_.wvu.FilterData" localSheetId="0" hidden="1">'2018-2020'!$B$4:$I$87</definedName>
    <definedName name="Z_CDD19145_0711_4C50_A76A_1A81DAF7AD26_.wvu.Cols" localSheetId="0" hidden="1">'2018-2020'!$A:$A</definedName>
    <definedName name="Z_CDD19145_0711_4C50_A76A_1A81DAF7AD26_.wvu.FilterData" localSheetId="0" hidden="1">'2018-2020'!$B$4:$I$87</definedName>
    <definedName name="Z_CDD19145_0711_4C50_A76A_1A81DAF7AD26_.wvu.PrintArea" localSheetId="0" hidden="1">'2018-2020'!$B$1:$H$3</definedName>
    <definedName name="Z_CDD19145_0711_4C50_A76A_1A81DAF7AD26_.wvu.PrintTitles" localSheetId="0" hidden="1">'2018-2020'!#REF!</definedName>
    <definedName name="Z_CDD19145_0711_4C50_A76A_1A81DAF7AD26_.wvu.Rows" localSheetId="0" hidden="1">'2018-2020'!#REF!,'2018-2020'!#REF!</definedName>
    <definedName name="Z_D072545B_292F_4E9F_B314_D8549E577BDA_.wvu.FilterData" localSheetId="0" hidden="1">'2018-2020'!$B$4:$I$87</definedName>
    <definedName name="Z_D46B0118_190B_4726_9170_01784579671C_.wvu.FilterData" localSheetId="0" hidden="1">'2018-2020'!$B$4:$I$87</definedName>
    <definedName name="Z_E72F3C6F_C13E_4C1E_A923_3BA8471A61A0_.wvu.FilterData" localSheetId="0" hidden="1">'2018-2020'!$B$4:$I$87</definedName>
    <definedName name="Z_EBF4E2A3_3DC7_46F0_9A46_118480FE3972_.wvu.Cols" localSheetId="0" hidden="1">'2018-2020'!$A:$A</definedName>
    <definedName name="Z_EBF4E2A3_3DC7_46F0_9A46_118480FE3972_.wvu.FilterData" localSheetId="0" hidden="1">'2018-2020'!$B$4:$I$87</definedName>
    <definedName name="Z_EBF4E2A3_3DC7_46F0_9A46_118480FE3972_.wvu.PrintArea" localSheetId="0" hidden="1">'2018-2020'!$B$1:$H$3</definedName>
    <definedName name="Z_EBF4E2A3_3DC7_46F0_9A46_118480FE3972_.wvu.PrintTitles" localSheetId="0" hidden="1">'2018-2020'!#REF!</definedName>
    <definedName name="Z_F2D62945_ACE4_403F_8064_D80F81363D1F_.wvu.FilterData" localSheetId="0" hidden="1">'2018-2020'!$B$4:$I$87</definedName>
    <definedName name="_xlnm.Print_Area" localSheetId="0">'2018-2020'!$A$1:$AF$99</definedName>
  </definedNames>
  <calcPr calcId="125725" fullPrecision="0"/>
  <customWorkbookViews>
    <customWorkbookView name="Дмитриева Галина Анатольевна - Личное представление" guid="{031BF490-79C6-4EB7-93E5-4FA3BDCB273E}" mergeInterval="0" personalView="1" maximized="1" xWindow="1" yWindow="1" windowWidth="1276" windowHeight="790" tabRatio="601" activeSheetId="1" showComments="commIndAndComment"/>
    <customWorkbookView name="Кочеткова Ольга Владимировна - Личное представление" guid="{5CD25935-9E11-4D1E-87D7-C9A247FFE19A}" mergeInterval="0" personalView="1" maximized="1" xWindow="1" yWindow="1" windowWidth="1020" windowHeight="513" tabRatio="601" activeSheetId="2"/>
    <customWorkbookView name="Зинченко Надежда Викторовна - Личное представление" guid="{FB1F440F-5159-41B8-B588-E2F1462433FA}" mergeInterval="0" personalView="1" maximized="1" xWindow="1" yWindow="1" windowWidth="1436" windowHeight="670" tabRatio="601" activeSheetId="2"/>
    <customWorkbookView name="Зарубина Наталья Ивановна - Личное представление" guid="{F92D569F-0B37-4A6C-9FA9-FCD72AF6E093}" mergeInterval="0" personalView="1" maximized="1" xWindow="1" yWindow="1" windowWidth="1276" windowHeight="806" tabRatio="601" activeSheetId="1"/>
    <customWorkbookView name="Бедункович Марина Александровна - Личное представление" guid="{EBF4E2A3-3DC7-46F0-9A46-118480FE3972}" mergeInterval="0" personalView="1" maximized="1" xWindow="1" yWindow="1" windowWidth="1280" windowHeight="804" tabRatio="601" activeSheetId="1"/>
    <customWorkbookView name="mma - Личное представление" guid="{CDD19145-0711-4C50-A76A-1A81DAF7AD26}" mergeInterval="0" personalView="1" maximized="1" xWindow="1" yWindow="1" windowWidth="1276" windowHeight="804" tabRatio="601" activeSheetId="3"/>
    <customWorkbookView name="Бельмесова Надежда Леонидова - Личное представление" guid="{58B46F73-A41D-4F3D-963E-80563FCBD365}" mergeInterval="0" personalView="1" maximized="1" xWindow="1" yWindow="1" windowWidth="1276" windowHeight="790" tabRatio="601" activeSheetId="3"/>
    <customWorkbookView name="Панова Елена Юрьевна - Личное представление" guid="{80CC6171-A3A4-4E47-A57E-A46CF4BD86AA}" mergeInterval="0" personalView="1" maximized="1" xWindow="1" yWindow="1" windowWidth="1276" windowHeight="630" tabRatio="601" activeSheetId="1" showComments="commIndAndComment"/>
    <customWorkbookView name="natel - Личное представление" guid="{42BE0E33-0098-430A-8B11-16EBA87FC314}" mergeInterval="0" personalView="1" maximized="1" xWindow="1" yWindow="1" windowWidth="1276" windowHeight="804" tabRatio="601" activeSheetId="2"/>
    <customWorkbookView name="Ефанина - Личное представление" guid="{1833A3AC-F1C3-479E-93FB-954CE1B96DD5}" mergeInterval="0" personalView="1" maximized="1" xWindow="1" yWindow="1" windowWidth="1003" windowHeight="526" tabRatio="601" activeSheetId="3"/>
    <customWorkbookView name="Молканова Валентина Павловна - Личное представление" guid="{C090083C-0C6E-4944-A31F-96320BFBAF98}" mergeInterval="0" personalView="1" maximized="1" xWindow="1" yWindow="1" windowWidth="1276" windowHeight="744" tabRatio="601" activeSheetId="2"/>
    <customWorkbookView name="Кравченко - Личное представление" guid="{35334B33-0172-4120-8C4C-AE46E444BD02}" mergeInterval="0" personalView="1" maximized="1" xWindow="1" yWindow="1" windowWidth="1276" windowHeight="794" tabRatio="601" activeSheetId="1"/>
    <customWorkbookView name="Базунова Наталья Шайдукаевна - Личное представление" guid="{8025D3C9-48E3-4830-9A1D-B211D2B01CC9}" mergeInterval="0" personalView="1" maximized="1" xWindow="1" yWindow="1" windowWidth="1436" windowHeight="666" tabRatio="601" activeSheetId="2"/>
  </customWorkbookViews>
</workbook>
</file>

<file path=xl/calcChain.xml><?xml version="1.0" encoding="utf-8"?>
<calcChain xmlns="http://schemas.openxmlformats.org/spreadsheetml/2006/main">
  <c r="AF75" i="9"/>
  <c r="BE99" l="1"/>
  <c r="BE98" s="1"/>
  <c r="BE97" s="1"/>
  <c r="AN99"/>
  <c r="AR99" s="1"/>
  <c r="P99"/>
  <c r="L99"/>
  <c r="H99"/>
  <c r="H98" s="1"/>
  <c r="H97" s="1"/>
  <c r="H96" s="1"/>
  <c r="BD98"/>
  <c r="BC98"/>
  <c r="BB98"/>
  <c r="BB97" s="1"/>
  <c r="BB89" s="1"/>
  <c r="BB88" s="1"/>
  <c r="BA98"/>
  <c r="AY98"/>
  <c r="AX98"/>
  <c r="AW98"/>
  <c r="AW97" s="1"/>
  <c r="AU98"/>
  <c r="AT98"/>
  <c r="AS98"/>
  <c r="AQ98"/>
  <c r="AQ97" s="1"/>
  <c r="AQ89" s="1"/>
  <c r="AQ88" s="1"/>
  <c r="AP98"/>
  <c r="AO98"/>
  <c r="AE98"/>
  <c r="AE97" s="1"/>
  <c r="AE96" s="1"/>
  <c r="AD98"/>
  <c r="AC98"/>
  <c r="AB98"/>
  <c r="AA98"/>
  <c r="AA97" s="1"/>
  <c r="AA96" s="1"/>
  <c r="Z98"/>
  <c r="Y98"/>
  <c r="X98"/>
  <c r="W98"/>
  <c r="W97" s="1"/>
  <c r="W96" s="1"/>
  <c r="V98"/>
  <c r="R98"/>
  <c r="P98"/>
  <c r="N98"/>
  <c r="N97" s="1"/>
  <c r="N96" s="1"/>
  <c r="L98"/>
  <c r="J98"/>
  <c r="BD97"/>
  <c r="BC97"/>
  <c r="BA97"/>
  <c r="AY97"/>
  <c r="AX97"/>
  <c r="AU97"/>
  <c r="AT97"/>
  <c r="AT89" s="1"/>
  <c r="AT88" s="1"/>
  <c r="AS97"/>
  <c r="AP97"/>
  <c r="AP89" s="1"/>
  <c r="AP88" s="1"/>
  <c r="AO97"/>
  <c r="AD97"/>
  <c r="AD96" s="1"/>
  <c r="AD88" s="1"/>
  <c r="AC97"/>
  <c r="AC96" s="1"/>
  <c r="AB97"/>
  <c r="Z97"/>
  <c r="Z96" s="1"/>
  <c r="Z88" s="1"/>
  <c r="Y97"/>
  <c r="Y96" s="1"/>
  <c r="X97"/>
  <c r="V97"/>
  <c r="V96" s="1"/>
  <c r="V88" s="1"/>
  <c r="R97"/>
  <c r="R96" s="1"/>
  <c r="P97"/>
  <c r="L97"/>
  <c r="L96" s="1"/>
  <c r="J97"/>
  <c r="J96" s="1"/>
  <c r="J88" s="1"/>
  <c r="AS96"/>
  <c r="AW96" s="1"/>
  <c r="BA96" s="1"/>
  <c r="BE96" s="1"/>
  <c r="AN96"/>
  <c r="AR96" s="1"/>
  <c r="AV96" s="1"/>
  <c r="AZ96" s="1"/>
  <c r="AB96"/>
  <c r="X96"/>
  <c r="P96"/>
  <c r="AE94"/>
  <c r="AE93" s="1"/>
  <c r="AD94"/>
  <c r="AC94"/>
  <c r="AC93" s="1"/>
  <c r="AB94"/>
  <c r="AA94"/>
  <c r="AA93" s="1"/>
  <c r="Z94"/>
  <c r="Y94"/>
  <c r="Y93" s="1"/>
  <c r="X94"/>
  <c r="X93" s="1"/>
  <c r="W94"/>
  <c r="W93" s="1"/>
  <c r="V94"/>
  <c r="V93" s="1"/>
  <c r="AD93"/>
  <c r="AB93"/>
  <c r="Z93"/>
  <c r="AS92"/>
  <c r="AW92" s="1"/>
  <c r="AN92"/>
  <c r="AR92" s="1"/>
  <c r="H92"/>
  <c r="L92" s="1"/>
  <c r="BD91"/>
  <c r="BC91"/>
  <c r="BC90" s="1"/>
  <c r="BC89" s="1"/>
  <c r="BC88" s="1"/>
  <c r="BB91"/>
  <c r="AY91"/>
  <c r="AX91"/>
  <c r="AU91"/>
  <c r="AU90" s="1"/>
  <c r="AT91"/>
  <c r="AQ91"/>
  <c r="AP91"/>
  <c r="AO91"/>
  <c r="AO90" s="1"/>
  <c r="AE91"/>
  <c r="AD91"/>
  <c r="AC91"/>
  <c r="AC90" s="1"/>
  <c r="AC89" s="1"/>
  <c r="AB91"/>
  <c r="AA91"/>
  <c r="Z91"/>
  <c r="Y91"/>
  <c r="Y90" s="1"/>
  <c r="Y89" s="1"/>
  <c r="Y88" s="1"/>
  <c r="X91"/>
  <c r="W91"/>
  <c r="V91"/>
  <c r="S91"/>
  <c r="S90" s="1"/>
  <c r="S89" s="1"/>
  <c r="S88" s="1"/>
  <c r="R91"/>
  <c r="Q91"/>
  <c r="O91"/>
  <c r="N91"/>
  <c r="N90" s="1"/>
  <c r="N89" s="1"/>
  <c r="N88" s="1"/>
  <c r="M91"/>
  <c r="K91"/>
  <c r="J91"/>
  <c r="I91"/>
  <c r="I90" s="1"/>
  <c r="I89" s="1"/>
  <c r="I88" s="1"/>
  <c r="H91"/>
  <c r="BD90"/>
  <c r="BB90"/>
  <c r="AY90"/>
  <c r="AX90"/>
  <c r="AT90"/>
  <c r="AQ90"/>
  <c r="AP90"/>
  <c r="AE90"/>
  <c r="AD90"/>
  <c r="AB90"/>
  <c r="AB89" s="1"/>
  <c r="AB88" s="1"/>
  <c r="AA90"/>
  <c r="Z90"/>
  <c r="X90"/>
  <c r="X89" s="1"/>
  <c r="X88" s="1"/>
  <c r="W90"/>
  <c r="V90"/>
  <c r="R90"/>
  <c r="R89" s="1"/>
  <c r="R88" s="1"/>
  <c r="Q90"/>
  <c r="O90"/>
  <c r="M90"/>
  <c r="M89" s="1"/>
  <c r="M88" s="1"/>
  <c r="K90"/>
  <c r="J90"/>
  <c r="H90"/>
  <c r="H89" s="1"/>
  <c r="BD89"/>
  <c r="AY89"/>
  <c r="AY88" s="1"/>
  <c r="AX89"/>
  <c r="AE89"/>
  <c r="AE88" s="1"/>
  <c r="AD89"/>
  <c r="AA89"/>
  <c r="AA88" s="1"/>
  <c r="Z89"/>
  <c r="W89"/>
  <c r="W88" s="1"/>
  <c r="V89"/>
  <c r="Q89"/>
  <c r="Q88" s="1"/>
  <c r="O89"/>
  <c r="K89"/>
  <c r="K88" s="1"/>
  <c r="J89"/>
  <c r="BD88"/>
  <c r="AX88"/>
  <c r="O88"/>
  <c r="T12"/>
  <c r="T11" s="1"/>
  <c r="T28"/>
  <c r="T56"/>
  <c r="T80"/>
  <c r="T87"/>
  <c r="H88" l="1"/>
  <c r="AO89"/>
  <c r="AO88" s="1"/>
  <c r="AU89"/>
  <c r="AU88" s="1"/>
  <c r="AC88"/>
  <c r="AN91"/>
  <c r="AN90" s="1"/>
  <c r="AN98"/>
  <c r="AN97" s="1"/>
  <c r="P92"/>
  <c r="P91" s="1"/>
  <c r="P90" s="1"/>
  <c r="P89" s="1"/>
  <c r="P88" s="1"/>
  <c r="L91"/>
  <c r="L90" s="1"/>
  <c r="L89" s="1"/>
  <c r="L88" s="1"/>
  <c r="BA92"/>
  <c r="AW91"/>
  <c r="AW90" s="1"/>
  <c r="AW89" s="1"/>
  <c r="AW88" s="1"/>
  <c r="AV99"/>
  <c r="AR98"/>
  <c r="AR97" s="1"/>
  <c r="AR91"/>
  <c r="AR90" s="1"/>
  <c r="AV92"/>
  <c r="AS91"/>
  <c r="AS90" s="1"/>
  <c r="AS89" s="1"/>
  <c r="AS88" s="1"/>
  <c r="U87"/>
  <c r="U86" s="1"/>
  <c r="U85" s="1"/>
  <c r="U84" s="1"/>
  <c r="U80"/>
  <c r="U79" s="1"/>
  <c r="U78" s="1"/>
  <c r="U74"/>
  <c r="U72"/>
  <c r="U70"/>
  <c r="U62"/>
  <c r="U56"/>
  <c r="U52"/>
  <c r="U51" s="1"/>
  <c r="U50" s="1"/>
  <c r="U49" s="1"/>
  <c r="U42"/>
  <c r="U22"/>
  <c r="U13"/>
  <c r="AG6"/>
  <c r="AI6"/>
  <c r="AJ6"/>
  <c r="AK6"/>
  <c r="AL6"/>
  <c r="AM6"/>
  <c r="U73"/>
  <c r="V73"/>
  <c r="W73"/>
  <c r="X73"/>
  <c r="Y73"/>
  <c r="Z73"/>
  <c r="AA73"/>
  <c r="AD73"/>
  <c r="AE73"/>
  <c r="V51"/>
  <c r="V50" s="1"/>
  <c r="V49" s="1"/>
  <c r="W51"/>
  <c r="W50" s="1"/>
  <c r="W49" s="1"/>
  <c r="X51"/>
  <c r="X50" s="1"/>
  <c r="X49" s="1"/>
  <c r="Y51"/>
  <c r="Y50" s="1"/>
  <c r="Y49" s="1"/>
  <c r="Z51"/>
  <c r="Z50" s="1"/>
  <c r="Z49" s="1"/>
  <c r="AA51"/>
  <c r="AA50" s="1"/>
  <c r="AA49" s="1"/>
  <c r="AD51"/>
  <c r="AD50" s="1"/>
  <c r="AD49" s="1"/>
  <c r="AE51"/>
  <c r="AE50" s="1"/>
  <c r="AE49" s="1"/>
  <c r="AG51"/>
  <c r="AG50" s="1"/>
  <c r="AG49" s="1"/>
  <c r="AG48" s="1"/>
  <c r="AH51"/>
  <c r="AH50" s="1"/>
  <c r="AH49" s="1"/>
  <c r="AH48" s="1"/>
  <c r="AI51"/>
  <c r="AI50" s="1"/>
  <c r="AI49" s="1"/>
  <c r="AI48" s="1"/>
  <c r="AJ51"/>
  <c r="AJ50" s="1"/>
  <c r="AJ49" s="1"/>
  <c r="AJ48" s="1"/>
  <c r="AK51"/>
  <c r="AK50" s="1"/>
  <c r="AK49" s="1"/>
  <c r="AK48" s="1"/>
  <c r="AL51"/>
  <c r="AL50" s="1"/>
  <c r="AL49" s="1"/>
  <c r="AL48" s="1"/>
  <c r="AM51"/>
  <c r="AM50" s="1"/>
  <c r="AM49" s="1"/>
  <c r="AM48" s="1"/>
  <c r="AN51"/>
  <c r="AN50" s="1"/>
  <c r="AN49" s="1"/>
  <c r="AN48" s="1"/>
  <c r="AO51"/>
  <c r="AO50" s="1"/>
  <c r="AO49" s="1"/>
  <c r="AO48" s="1"/>
  <c r="AP51"/>
  <c r="AP50" s="1"/>
  <c r="AP49" s="1"/>
  <c r="AP48" s="1"/>
  <c r="AQ51"/>
  <c r="AQ50" s="1"/>
  <c r="AQ49" s="1"/>
  <c r="AQ48" s="1"/>
  <c r="AR51"/>
  <c r="AR50" s="1"/>
  <c r="AR49" s="1"/>
  <c r="AR48" s="1"/>
  <c r="AS51"/>
  <c r="AS50" s="1"/>
  <c r="AS49" s="1"/>
  <c r="AS48" s="1"/>
  <c r="AT51"/>
  <c r="AT50" s="1"/>
  <c r="AT49" s="1"/>
  <c r="AT48" s="1"/>
  <c r="AU51"/>
  <c r="AU50" s="1"/>
  <c r="AU49" s="1"/>
  <c r="AU48" s="1"/>
  <c r="AV51"/>
  <c r="AV50" s="1"/>
  <c r="AV49" s="1"/>
  <c r="AV48" s="1"/>
  <c r="AW51"/>
  <c r="AW50" s="1"/>
  <c r="AW49" s="1"/>
  <c r="AW48" s="1"/>
  <c r="AX51"/>
  <c r="AX50" s="1"/>
  <c r="AX49" s="1"/>
  <c r="AX48" s="1"/>
  <c r="AY51"/>
  <c r="AY50" s="1"/>
  <c r="AY49" s="1"/>
  <c r="AY48" s="1"/>
  <c r="AZ51"/>
  <c r="AZ50" s="1"/>
  <c r="AZ49" s="1"/>
  <c r="AZ48" s="1"/>
  <c r="BA51"/>
  <c r="BA50" s="1"/>
  <c r="BA49" s="1"/>
  <c r="BA48" s="1"/>
  <c r="BB51"/>
  <c r="BB50" s="1"/>
  <c r="BB49" s="1"/>
  <c r="BB48" s="1"/>
  <c r="BC51"/>
  <c r="BC50" s="1"/>
  <c r="BC49" s="1"/>
  <c r="BC48" s="1"/>
  <c r="BD51"/>
  <c r="BD50" s="1"/>
  <c r="BD49" s="1"/>
  <c r="BD48" s="1"/>
  <c r="BE51"/>
  <c r="BE50" s="1"/>
  <c r="BE49" s="1"/>
  <c r="BE48" s="1"/>
  <c r="V11"/>
  <c r="V10" s="1"/>
  <c r="V9" s="1"/>
  <c r="W11"/>
  <c r="W10" s="1"/>
  <c r="W9" s="1"/>
  <c r="Z11"/>
  <c r="Z10" s="1"/>
  <c r="Z9" s="1"/>
  <c r="AA11"/>
  <c r="AA10" s="1"/>
  <c r="AA9" s="1"/>
  <c r="AD11"/>
  <c r="AD10" s="1"/>
  <c r="AD9" s="1"/>
  <c r="AE11"/>
  <c r="AE10" s="1"/>
  <c r="AE9" s="1"/>
  <c r="V86"/>
  <c r="V85" s="1"/>
  <c r="V84" s="1"/>
  <c r="W86"/>
  <c r="W85" s="1"/>
  <c r="W84" s="1"/>
  <c r="X86"/>
  <c r="X85" s="1"/>
  <c r="X84" s="1"/>
  <c r="Y86"/>
  <c r="Y85" s="1"/>
  <c r="Y84" s="1"/>
  <c r="Z86"/>
  <c r="Z85" s="1"/>
  <c r="Z84" s="1"/>
  <c r="AA86"/>
  <c r="AA85" s="1"/>
  <c r="AA84" s="1"/>
  <c r="AB86"/>
  <c r="AB85" s="1"/>
  <c r="AB84" s="1"/>
  <c r="AC86"/>
  <c r="AC85" s="1"/>
  <c r="AC84" s="1"/>
  <c r="AD86"/>
  <c r="AD85" s="1"/>
  <c r="AD84" s="1"/>
  <c r="AE86"/>
  <c r="AE85" s="1"/>
  <c r="AE84" s="1"/>
  <c r="V82"/>
  <c r="V81" s="1"/>
  <c r="W82"/>
  <c r="W81" s="1"/>
  <c r="X82"/>
  <c r="X81" s="1"/>
  <c r="Y82"/>
  <c r="Y81" s="1"/>
  <c r="Z82"/>
  <c r="Z81" s="1"/>
  <c r="AA82"/>
  <c r="AA81" s="1"/>
  <c r="AB82"/>
  <c r="AB81" s="1"/>
  <c r="AC82"/>
  <c r="AC81" s="1"/>
  <c r="AD82"/>
  <c r="AD81" s="1"/>
  <c r="AE82"/>
  <c r="AE81" s="1"/>
  <c r="V79"/>
  <c r="V78" s="1"/>
  <c r="V77" s="1"/>
  <c r="W79"/>
  <c r="W78" s="1"/>
  <c r="W77" s="1"/>
  <c r="X79"/>
  <c r="X78" s="1"/>
  <c r="X77" s="1"/>
  <c r="Y79"/>
  <c r="Y78" s="1"/>
  <c r="Y77" s="1"/>
  <c r="Z79"/>
  <c r="Z78" s="1"/>
  <c r="Z77" s="1"/>
  <c r="AA79"/>
  <c r="AA78" s="1"/>
  <c r="AA77" s="1"/>
  <c r="AB79"/>
  <c r="AB78" s="1"/>
  <c r="AB77" s="1"/>
  <c r="AC79"/>
  <c r="AC78" s="1"/>
  <c r="AC77" s="1"/>
  <c r="AD79"/>
  <c r="AD78" s="1"/>
  <c r="AD77" s="1"/>
  <c r="AE79"/>
  <c r="AE78" s="1"/>
  <c r="AE77" s="1"/>
  <c r="AF74"/>
  <c r="AF73" s="1"/>
  <c r="AF72"/>
  <c r="AF70"/>
  <c r="AF62"/>
  <c r="AF56"/>
  <c r="AF52"/>
  <c r="AF51" s="1"/>
  <c r="AF50" s="1"/>
  <c r="AF49" s="1"/>
  <c r="AF42"/>
  <c r="AF22"/>
  <c r="AF13"/>
  <c r="U28"/>
  <c r="T17"/>
  <c r="AF17" s="1"/>
  <c r="T46"/>
  <c r="U46" s="1"/>
  <c r="AN89" l="1"/>
  <c r="AN88" s="1"/>
  <c r="AR89"/>
  <c r="AR88" s="1"/>
  <c r="AV91"/>
  <c r="AV90" s="1"/>
  <c r="AZ92"/>
  <c r="AZ91" s="1"/>
  <c r="AZ90" s="1"/>
  <c r="AV98"/>
  <c r="AV97" s="1"/>
  <c r="AV89" s="1"/>
  <c r="AV88" s="1"/>
  <c r="AZ99"/>
  <c r="AZ98" s="1"/>
  <c r="AZ97" s="1"/>
  <c r="AZ89" s="1"/>
  <c r="AZ88" s="1"/>
  <c r="BE92"/>
  <c r="BE91" s="1"/>
  <c r="BE90" s="1"/>
  <c r="BE89" s="1"/>
  <c r="BE88" s="1"/>
  <c r="BA91"/>
  <c r="BA90" s="1"/>
  <c r="BA89" s="1"/>
  <c r="BA88" s="1"/>
  <c r="AF12"/>
  <c r="AF28"/>
  <c r="AF46"/>
  <c r="U12"/>
  <c r="U11" s="1"/>
  <c r="U17"/>
  <c r="U10"/>
  <c r="U9" s="1"/>
  <c r="AE76"/>
  <c r="AE75" s="1"/>
  <c r="AA76"/>
  <c r="AA75" s="1"/>
  <c r="W76"/>
  <c r="W75" s="1"/>
  <c r="AD76"/>
  <c r="AD75" s="1"/>
  <c r="Z76"/>
  <c r="Z75" s="1"/>
  <c r="V76"/>
  <c r="V75" s="1"/>
  <c r="AC76"/>
  <c r="AC75" s="1"/>
  <c r="Y76"/>
  <c r="Y75" s="1"/>
  <c r="AB76"/>
  <c r="AB75" s="1"/>
  <c r="X76"/>
  <c r="X75" s="1"/>
  <c r="AF11" l="1"/>
  <c r="AF10" s="1"/>
  <c r="AF9" s="1"/>
  <c r="T73" l="1"/>
  <c r="T18"/>
  <c r="U18" l="1"/>
  <c r="AF18"/>
  <c r="T66"/>
  <c r="T32"/>
  <c r="U66" l="1"/>
  <c r="AF66"/>
  <c r="AF32"/>
  <c r="U32"/>
  <c r="T36"/>
  <c r="U36" l="1"/>
  <c r="AF36"/>
  <c r="T83"/>
  <c r="T79"/>
  <c r="T78" s="1"/>
  <c r="T77" s="1"/>
  <c r="T82" l="1"/>
  <c r="T81" s="1"/>
  <c r="U83"/>
  <c r="U82" l="1"/>
  <c r="U81" s="1"/>
  <c r="U77"/>
  <c r="U76" s="1"/>
  <c r="U75" s="1"/>
  <c r="C40"/>
  <c r="C41" s="1"/>
  <c r="C42" s="1"/>
  <c r="C39"/>
  <c r="C36"/>
  <c r="C25"/>
  <c r="C26" s="1"/>
  <c r="C27" s="1"/>
  <c r="C28" s="1"/>
  <c r="C22"/>
  <c r="C21"/>
  <c r="C8"/>
  <c r="C9" s="1"/>
  <c r="C10" s="1"/>
  <c r="C11" s="1"/>
  <c r="C12" l="1"/>
  <c r="C14"/>
  <c r="C13" l="1"/>
  <c r="C15"/>
  <c r="C16" s="1"/>
  <c r="C17" s="1"/>
  <c r="C18"/>
  <c r="U71"/>
  <c r="U69"/>
  <c r="AF65"/>
  <c r="U65"/>
  <c r="U64" s="1"/>
  <c r="U63" s="1"/>
  <c r="AF45"/>
  <c r="AF44" s="1"/>
  <c r="U45"/>
  <c r="U44" s="1"/>
  <c r="T65"/>
  <c r="T64" s="1"/>
  <c r="T45"/>
  <c r="T44" s="1"/>
  <c r="AC59"/>
  <c r="AB59"/>
  <c r="W59"/>
  <c r="V59"/>
  <c r="T86"/>
  <c r="T85" s="1"/>
  <c r="T84" s="1"/>
  <c r="T71"/>
  <c r="T69"/>
  <c r="V63"/>
  <c r="W63"/>
  <c r="U61"/>
  <c r="U60" s="1"/>
  <c r="U59" s="1"/>
  <c r="T61"/>
  <c r="T60" s="1"/>
  <c r="T59" s="1"/>
  <c r="T68" l="1"/>
  <c r="T67" s="1"/>
  <c r="T76"/>
  <c r="T75" s="1"/>
  <c r="U68"/>
  <c r="U67" s="1"/>
  <c r="T63"/>
  <c r="T58" l="1"/>
  <c r="T57" s="1"/>
  <c r="I79" l="1"/>
  <c r="I78" s="1"/>
  <c r="I77" s="1"/>
  <c r="I76" s="1"/>
  <c r="I75" s="1"/>
  <c r="J79"/>
  <c r="J78" s="1"/>
  <c r="J77" s="1"/>
  <c r="K79"/>
  <c r="K78" s="1"/>
  <c r="K77" s="1"/>
  <c r="K76" s="1"/>
  <c r="K75" s="1"/>
  <c r="M79"/>
  <c r="M78" s="1"/>
  <c r="M77" s="1"/>
  <c r="M76" s="1"/>
  <c r="M75" s="1"/>
  <c r="N79"/>
  <c r="N78" s="1"/>
  <c r="N77" s="1"/>
  <c r="O79"/>
  <c r="O78" s="1"/>
  <c r="O77" s="1"/>
  <c r="O76" s="1"/>
  <c r="O75" s="1"/>
  <c r="Q79"/>
  <c r="Q78" s="1"/>
  <c r="Q77" s="1"/>
  <c r="Q76" s="1"/>
  <c r="Q75" s="1"/>
  <c r="R79"/>
  <c r="R78" s="1"/>
  <c r="R77" s="1"/>
  <c r="S79"/>
  <c r="S78" s="1"/>
  <c r="S77" s="1"/>
  <c r="S76" s="1"/>
  <c r="S75" s="1"/>
  <c r="AO79"/>
  <c r="AO78" s="1"/>
  <c r="AP79"/>
  <c r="AP78" s="1"/>
  <c r="AQ79"/>
  <c r="AQ78" s="1"/>
  <c r="AT79"/>
  <c r="AT78" s="1"/>
  <c r="AU79"/>
  <c r="AU78" s="1"/>
  <c r="AX79"/>
  <c r="AX78" s="1"/>
  <c r="AY79"/>
  <c r="AY78" s="1"/>
  <c r="BB79"/>
  <c r="BB78" s="1"/>
  <c r="BC79"/>
  <c r="BC78" s="1"/>
  <c r="BD79"/>
  <c r="BD78" s="1"/>
  <c r="H80"/>
  <c r="AN80"/>
  <c r="AR80" s="1"/>
  <c r="AV80" s="1"/>
  <c r="AZ80" s="1"/>
  <c r="AS80"/>
  <c r="AS79" s="1"/>
  <c r="AS78" s="1"/>
  <c r="AN84"/>
  <c r="AR84" s="1"/>
  <c r="AV84" s="1"/>
  <c r="AZ84" s="1"/>
  <c r="AS84"/>
  <c r="AW84" s="1"/>
  <c r="BA84" s="1"/>
  <c r="BE84" s="1"/>
  <c r="J86"/>
  <c r="J85" s="1"/>
  <c r="J84" s="1"/>
  <c r="N86"/>
  <c r="N85" s="1"/>
  <c r="N84" s="1"/>
  <c r="R86"/>
  <c r="R85" s="1"/>
  <c r="R84" s="1"/>
  <c r="AO86"/>
  <c r="AO85" s="1"/>
  <c r="AP86"/>
  <c r="AP85" s="1"/>
  <c r="AQ86"/>
  <c r="AQ85" s="1"/>
  <c r="AS86"/>
  <c r="AS85" s="1"/>
  <c r="AT86"/>
  <c r="AT85" s="1"/>
  <c r="AU86"/>
  <c r="AU85" s="1"/>
  <c r="AW86"/>
  <c r="AW85" s="1"/>
  <c r="AX86"/>
  <c r="AX85" s="1"/>
  <c r="AY86"/>
  <c r="AY85" s="1"/>
  <c r="BA86"/>
  <c r="BA85" s="1"/>
  <c r="BB86"/>
  <c r="BB85" s="1"/>
  <c r="BC86"/>
  <c r="BC85" s="1"/>
  <c r="BD86"/>
  <c r="BD85" s="1"/>
  <c r="H87"/>
  <c r="H86" s="1"/>
  <c r="H85" s="1"/>
  <c r="H84" s="1"/>
  <c r="L87"/>
  <c r="L86" s="1"/>
  <c r="L85" s="1"/>
  <c r="L84" s="1"/>
  <c r="P87"/>
  <c r="P86" s="1"/>
  <c r="P85" s="1"/>
  <c r="P84" s="1"/>
  <c r="AN87"/>
  <c r="AN86" s="1"/>
  <c r="AN85" s="1"/>
  <c r="BE87"/>
  <c r="BE86" s="1"/>
  <c r="BE85" s="1"/>
  <c r="U43"/>
  <c r="V43"/>
  <c r="W43"/>
  <c r="X43"/>
  <c r="AB43"/>
  <c r="AC43"/>
  <c r="AF43"/>
  <c r="T43"/>
  <c r="AR46"/>
  <c r="AV46" s="1"/>
  <c r="AZ46" s="1"/>
  <c r="AQ46"/>
  <c r="AO46"/>
  <c r="AC46"/>
  <c r="AB46"/>
  <c r="AR45"/>
  <c r="AV45" s="1"/>
  <c r="AQ45"/>
  <c r="AO45"/>
  <c r="AE45"/>
  <c r="AE44" s="1"/>
  <c r="AE43" s="1"/>
  <c r="AD45"/>
  <c r="AD44" s="1"/>
  <c r="AD43" s="1"/>
  <c r="AA45"/>
  <c r="AA44" s="1"/>
  <c r="AA43" s="1"/>
  <c r="Z45"/>
  <c r="Z44" s="1"/>
  <c r="Z43" s="1"/>
  <c r="Y45"/>
  <c r="Y44" s="1"/>
  <c r="Y43" s="1"/>
  <c r="BD44"/>
  <c r="BC44"/>
  <c r="BB44"/>
  <c r="AY44"/>
  <c r="AX44"/>
  <c r="AU44"/>
  <c r="AT44"/>
  <c r="AP44"/>
  <c r="AN44"/>
  <c r="S43"/>
  <c r="R43"/>
  <c r="O43"/>
  <c r="N43"/>
  <c r="K43"/>
  <c r="J43"/>
  <c r="I43"/>
  <c r="H43"/>
  <c r="H38" s="1"/>
  <c r="Q42"/>
  <c r="P42"/>
  <c r="P41" s="1"/>
  <c r="P40" s="1"/>
  <c r="AE41"/>
  <c r="AE40" s="1"/>
  <c r="AE39" s="1"/>
  <c r="AE38" s="1"/>
  <c r="AE37" s="1"/>
  <c r="AD41"/>
  <c r="AA41"/>
  <c r="AA40" s="1"/>
  <c r="AA39" s="1"/>
  <c r="AA38" s="1"/>
  <c r="AA37" s="1"/>
  <c r="Z41"/>
  <c r="Z40" s="1"/>
  <c r="Z39" s="1"/>
  <c r="Z38" s="1"/>
  <c r="Z37" s="1"/>
  <c r="W41"/>
  <c r="W40" s="1"/>
  <c r="W39" s="1"/>
  <c r="W38" s="1"/>
  <c r="W37" s="1"/>
  <c r="V41"/>
  <c r="V40" s="1"/>
  <c r="S41"/>
  <c r="S40" s="1"/>
  <c r="S39" s="1"/>
  <c r="S38" s="1"/>
  <c r="R41"/>
  <c r="R40" s="1"/>
  <c r="R39" s="1"/>
  <c r="R38" s="1"/>
  <c r="Q41"/>
  <c r="Q40" s="1"/>
  <c r="O41"/>
  <c r="O40" s="1"/>
  <c r="O39" s="1"/>
  <c r="N41"/>
  <c r="N40" s="1"/>
  <c r="N39" s="1"/>
  <c r="N38" s="1"/>
  <c r="M41"/>
  <c r="M40" s="1"/>
  <c r="L41"/>
  <c r="L40" s="1"/>
  <c r="K41"/>
  <c r="K40" s="1"/>
  <c r="K39" s="1"/>
  <c r="J41"/>
  <c r="J40" s="1"/>
  <c r="J39" s="1"/>
  <c r="I41"/>
  <c r="I40" s="1"/>
  <c r="I39" s="1"/>
  <c r="AD40"/>
  <c r="T55"/>
  <c r="T54" s="1"/>
  <c r="T53" s="1"/>
  <c r="AC74"/>
  <c r="AC73" s="1"/>
  <c r="AB74"/>
  <c r="AB73" s="1"/>
  <c r="AC72"/>
  <c r="AF71" s="1"/>
  <c r="AB72"/>
  <c r="AB71" s="1"/>
  <c r="AE71"/>
  <c r="AD71"/>
  <c r="AA71"/>
  <c r="Z71"/>
  <c r="Y71"/>
  <c r="X71"/>
  <c r="AC70"/>
  <c r="AF69" s="1"/>
  <c r="AB70"/>
  <c r="AE69"/>
  <c r="AD69"/>
  <c r="AC69"/>
  <c r="AB69"/>
  <c r="AA69"/>
  <c r="Z69"/>
  <c r="Z68" s="1"/>
  <c r="Z67" s="1"/>
  <c r="Y69"/>
  <c r="X69"/>
  <c r="AD68"/>
  <c r="AD67" s="1"/>
  <c r="AC66"/>
  <c r="AF64" s="1"/>
  <c r="AB66"/>
  <c r="AE64"/>
  <c r="AE63" s="1"/>
  <c r="AD64"/>
  <c r="AD63" s="1"/>
  <c r="AC64"/>
  <c r="AC63" s="1"/>
  <c r="AC58" s="1"/>
  <c r="AC57" s="1"/>
  <c r="AB64"/>
  <c r="AB63" s="1"/>
  <c r="AB58" s="1"/>
  <c r="AB57" s="1"/>
  <c r="AA64"/>
  <c r="AA63" s="1"/>
  <c r="Z64"/>
  <c r="Z63" s="1"/>
  <c r="Y64"/>
  <c r="Y63" s="1"/>
  <c r="X64"/>
  <c r="X63" s="1"/>
  <c r="AC62"/>
  <c r="AF61" s="1"/>
  <c r="AF60" s="1"/>
  <c r="AF59" s="1"/>
  <c r="AB62"/>
  <c r="AE61"/>
  <c r="AE60" s="1"/>
  <c r="AE59" s="1"/>
  <c r="AD61"/>
  <c r="AD60" s="1"/>
  <c r="AD59" s="1"/>
  <c r="AA61"/>
  <c r="AA60" s="1"/>
  <c r="AA59" s="1"/>
  <c r="Z61"/>
  <c r="Z60" s="1"/>
  <c r="Z59" s="1"/>
  <c r="Y61"/>
  <c r="Y60" s="1"/>
  <c r="Y59" s="1"/>
  <c r="X61"/>
  <c r="X60" s="1"/>
  <c r="X59" s="1"/>
  <c r="U58"/>
  <c r="U57" s="1"/>
  <c r="Q58"/>
  <c r="Q57" s="1"/>
  <c r="P58"/>
  <c r="P57" s="1"/>
  <c r="M58"/>
  <c r="M57" s="1"/>
  <c r="L58"/>
  <c r="L57" s="1"/>
  <c r="I58"/>
  <c r="I57" s="1"/>
  <c r="H58"/>
  <c r="H57" s="1"/>
  <c r="AC56"/>
  <c r="AF55" s="1"/>
  <c r="AF54" s="1"/>
  <c r="AF53" s="1"/>
  <c r="AF48" s="1"/>
  <c r="AB56"/>
  <c r="AB55" s="1"/>
  <c r="AB54" s="1"/>
  <c r="AB53" s="1"/>
  <c r="AE55"/>
  <c r="AE54" s="1"/>
  <c r="AE53" s="1"/>
  <c r="AE48" s="1"/>
  <c r="AD55"/>
  <c r="AA55"/>
  <c r="AA54" s="1"/>
  <c r="AA53" s="1"/>
  <c r="AA48" s="1"/>
  <c r="Z55"/>
  <c r="Z54" s="1"/>
  <c r="Z53" s="1"/>
  <c r="Z48" s="1"/>
  <c r="Y55"/>
  <c r="Y54" s="1"/>
  <c r="Y53" s="1"/>
  <c r="Y48" s="1"/>
  <c r="X55"/>
  <c r="X54" s="1"/>
  <c r="X53" s="1"/>
  <c r="X48" s="1"/>
  <c r="W55"/>
  <c r="W54" s="1"/>
  <c r="W53" s="1"/>
  <c r="W48" s="1"/>
  <c r="V55"/>
  <c r="V54" s="1"/>
  <c r="V53" s="1"/>
  <c r="V48" s="1"/>
  <c r="U55"/>
  <c r="U54" s="1"/>
  <c r="U53" s="1"/>
  <c r="U48" s="1"/>
  <c r="S55"/>
  <c r="S54" s="1"/>
  <c r="S53" s="1"/>
  <c r="R55"/>
  <c r="R54" s="1"/>
  <c r="R53" s="1"/>
  <c r="Q55"/>
  <c r="Q54" s="1"/>
  <c r="Q53" s="1"/>
  <c r="P55"/>
  <c r="P54" s="1"/>
  <c r="P53" s="1"/>
  <c r="O55"/>
  <c r="O54" s="1"/>
  <c r="O53" s="1"/>
  <c r="N55"/>
  <c r="N54" s="1"/>
  <c r="N53" s="1"/>
  <c r="M55"/>
  <c r="M54" s="1"/>
  <c r="M53" s="1"/>
  <c r="L55"/>
  <c r="L54" s="1"/>
  <c r="L53" s="1"/>
  <c r="K55"/>
  <c r="K54" s="1"/>
  <c r="K53" s="1"/>
  <c r="J55"/>
  <c r="J54" s="1"/>
  <c r="J53" s="1"/>
  <c r="I55"/>
  <c r="I54" s="1"/>
  <c r="I53" s="1"/>
  <c r="H55"/>
  <c r="H54" s="1"/>
  <c r="H53" s="1"/>
  <c r="AD54"/>
  <c r="AD53" s="1"/>
  <c r="AD48" s="1"/>
  <c r="AC52"/>
  <c r="AC51" s="1"/>
  <c r="AC50" s="1"/>
  <c r="AC49" s="1"/>
  <c r="AB52"/>
  <c r="AB51" s="1"/>
  <c r="AB50" s="1"/>
  <c r="AB49" s="1"/>
  <c r="AB48" s="1"/>
  <c r="T51"/>
  <c r="T50" s="1"/>
  <c r="T49" s="1"/>
  <c r="T48" s="1"/>
  <c r="S51"/>
  <c r="R51"/>
  <c r="R50" s="1"/>
  <c r="R49" s="1"/>
  <c r="Q51"/>
  <c r="Q50" s="1"/>
  <c r="Q49" s="1"/>
  <c r="P51"/>
  <c r="P50" s="1"/>
  <c r="P49" s="1"/>
  <c r="O51"/>
  <c r="O50" s="1"/>
  <c r="O49" s="1"/>
  <c r="N51"/>
  <c r="N50" s="1"/>
  <c r="N49" s="1"/>
  <c r="M51"/>
  <c r="M50" s="1"/>
  <c r="M49" s="1"/>
  <c r="L51"/>
  <c r="L50" s="1"/>
  <c r="L49" s="1"/>
  <c r="K51"/>
  <c r="K50" s="1"/>
  <c r="K49" s="1"/>
  <c r="J51"/>
  <c r="J50" s="1"/>
  <c r="J49" s="1"/>
  <c r="I51"/>
  <c r="I50" s="1"/>
  <c r="I49" s="1"/>
  <c r="H51"/>
  <c r="H50" s="1"/>
  <c r="H49" s="1"/>
  <c r="S50"/>
  <c r="S49" s="1"/>
  <c r="Y36"/>
  <c r="AC36" s="1"/>
  <c r="X36"/>
  <c r="AB36" s="1"/>
  <c r="Q36"/>
  <c r="Q35" s="1"/>
  <c r="Q34" s="1"/>
  <c r="Q33" s="1"/>
  <c r="P36"/>
  <c r="P35" s="1"/>
  <c r="P34" s="1"/>
  <c r="P33" s="1"/>
  <c r="M36"/>
  <c r="M35" s="1"/>
  <c r="M34" s="1"/>
  <c r="M33" s="1"/>
  <c r="L36"/>
  <c r="L35" s="1"/>
  <c r="L34" s="1"/>
  <c r="L33" s="1"/>
  <c r="I36"/>
  <c r="H36"/>
  <c r="H35" s="1"/>
  <c r="H34" s="1"/>
  <c r="H33" s="1"/>
  <c r="AE35"/>
  <c r="AE34" s="1"/>
  <c r="AE33" s="1"/>
  <c r="AD35"/>
  <c r="AD34" s="1"/>
  <c r="AD33" s="1"/>
  <c r="AA35"/>
  <c r="AA34" s="1"/>
  <c r="AA33" s="1"/>
  <c r="Z35"/>
  <c r="Z34" s="1"/>
  <c r="Z33" s="1"/>
  <c r="Y35"/>
  <c r="Y34" s="1"/>
  <c r="Y33" s="1"/>
  <c r="X35"/>
  <c r="X34" s="1"/>
  <c r="X33" s="1"/>
  <c r="U35"/>
  <c r="U34" s="1"/>
  <c r="U33" s="1"/>
  <c r="T35"/>
  <c r="T34" s="1"/>
  <c r="T33" s="1"/>
  <c r="I35"/>
  <c r="I34" s="1"/>
  <c r="I33" s="1"/>
  <c r="K32"/>
  <c r="K31" s="1"/>
  <c r="K30" s="1"/>
  <c r="K29" s="1"/>
  <c r="J32"/>
  <c r="J31" s="1"/>
  <c r="J30" s="1"/>
  <c r="J29" s="1"/>
  <c r="I32"/>
  <c r="H32"/>
  <c r="L32" s="1"/>
  <c r="AE31"/>
  <c r="AE30" s="1"/>
  <c r="AE29" s="1"/>
  <c r="AD31"/>
  <c r="AD30" s="1"/>
  <c r="AD29" s="1"/>
  <c r="AA31"/>
  <c r="Z31"/>
  <c r="Z30" s="1"/>
  <c r="Z29" s="1"/>
  <c r="W31"/>
  <c r="W30" s="1"/>
  <c r="W29" s="1"/>
  <c r="V31"/>
  <c r="V30" s="1"/>
  <c r="V29" s="1"/>
  <c r="S31"/>
  <c r="R31"/>
  <c r="R30" s="1"/>
  <c r="R29" s="1"/>
  <c r="O31"/>
  <c r="O30" s="1"/>
  <c r="O29" s="1"/>
  <c r="N31"/>
  <c r="N30" s="1"/>
  <c r="N29" s="1"/>
  <c r="I31"/>
  <c r="I30" s="1"/>
  <c r="I29" s="1"/>
  <c r="AA30"/>
  <c r="AA29" s="1"/>
  <c r="S30"/>
  <c r="S29" s="1"/>
  <c r="K28"/>
  <c r="M28" s="1"/>
  <c r="J28"/>
  <c r="L28" s="1"/>
  <c r="AE27"/>
  <c r="AE26" s="1"/>
  <c r="AE25" s="1"/>
  <c r="AD27"/>
  <c r="AD26" s="1"/>
  <c r="AD25" s="1"/>
  <c r="AA27"/>
  <c r="AA26" s="1"/>
  <c r="AA25" s="1"/>
  <c r="Z27"/>
  <c r="Z26" s="1"/>
  <c r="Z25" s="1"/>
  <c r="W27"/>
  <c r="W26" s="1"/>
  <c r="W25" s="1"/>
  <c r="V27"/>
  <c r="V26" s="1"/>
  <c r="V25" s="1"/>
  <c r="S27"/>
  <c r="S26" s="1"/>
  <c r="S25" s="1"/>
  <c r="R27"/>
  <c r="R26" s="1"/>
  <c r="R25" s="1"/>
  <c r="O27"/>
  <c r="O26" s="1"/>
  <c r="N27"/>
  <c r="N26" s="1"/>
  <c r="K27"/>
  <c r="K26" s="1"/>
  <c r="J27"/>
  <c r="J26" s="1"/>
  <c r="I27"/>
  <c r="I26" s="1"/>
  <c r="I25" s="1"/>
  <c r="AC22"/>
  <c r="AF21" s="1"/>
  <c r="AF20" s="1"/>
  <c r="AF19" s="1"/>
  <c r="AB22"/>
  <c r="AB21" s="1"/>
  <c r="AB20" s="1"/>
  <c r="AB19" s="1"/>
  <c r="AE21"/>
  <c r="AE20" s="1"/>
  <c r="AE19" s="1"/>
  <c r="AD21"/>
  <c r="AD20" s="1"/>
  <c r="AD19" s="1"/>
  <c r="AA21"/>
  <c r="AA20" s="1"/>
  <c r="AA19" s="1"/>
  <c r="Z21"/>
  <c r="Z20" s="1"/>
  <c r="Z19" s="1"/>
  <c r="Y21"/>
  <c r="Y20" s="1"/>
  <c r="Y19" s="1"/>
  <c r="X21"/>
  <c r="X20" s="1"/>
  <c r="X19" s="1"/>
  <c r="U21"/>
  <c r="U20" s="1"/>
  <c r="U19" s="1"/>
  <c r="T21"/>
  <c r="T20" s="1"/>
  <c r="T19" s="1"/>
  <c r="Q21"/>
  <c r="Q20" s="1"/>
  <c r="Q19" s="1"/>
  <c r="P21"/>
  <c r="P20" s="1"/>
  <c r="P19" s="1"/>
  <c r="M21"/>
  <c r="M20" s="1"/>
  <c r="M19" s="1"/>
  <c r="L21"/>
  <c r="L20" s="1"/>
  <c r="L19" s="1"/>
  <c r="I21"/>
  <c r="I20" s="1"/>
  <c r="I19" s="1"/>
  <c r="H21"/>
  <c r="H20" s="1"/>
  <c r="H19" s="1"/>
  <c r="M18"/>
  <c r="Q18" s="1"/>
  <c r="Y18" s="1"/>
  <c r="AC18" s="1"/>
  <c r="L18"/>
  <c r="P18" s="1"/>
  <c r="X18" s="1"/>
  <c r="AB18" s="1"/>
  <c r="M17"/>
  <c r="Q17" s="1"/>
  <c r="L17"/>
  <c r="P17" s="1"/>
  <c r="AE16"/>
  <c r="AE15" s="1"/>
  <c r="AE14" s="1"/>
  <c r="AD16"/>
  <c r="AD15" s="1"/>
  <c r="AD14" s="1"/>
  <c r="AA16"/>
  <c r="AA15" s="1"/>
  <c r="AA14" s="1"/>
  <c r="Z16"/>
  <c r="Z15" s="1"/>
  <c r="Z14" s="1"/>
  <c r="W16"/>
  <c r="W15" s="1"/>
  <c r="W14" s="1"/>
  <c r="W8" s="1"/>
  <c r="W7" s="1"/>
  <c r="V16"/>
  <c r="V15" s="1"/>
  <c r="V14" s="1"/>
  <c r="S16"/>
  <c r="S15" s="1"/>
  <c r="S14" s="1"/>
  <c r="R16"/>
  <c r="R15" s="1"/>
  <c r="R14" s="1"/>
  <c r="O16"/>
  <c r="O15" s="1"/>
  <c r="O14" s="1"/>
  <c r="N16"/>
  <c r="K16"/>
  <c r="K15" s="1"/>
  <c r="K14" s="1"/>
  <c r="J16"/>
  <c r="J15" s="1"/>
  <c r="J14" s="1"/>
  <c r="N15"/>
  <c r="N14" s="1"/>
  <c r="K13"/>
  <c r="M13" s="1"/>
  <c r="Q13" s="1"/>
  <c r="Y13" s="1"/>
  <c r="AC13" s="1"/>
  <c r="J13"/>
  <c r="L13" s="1"/>
  <c r="P13" s="1"/>
  <c r="K12"/>
  <c r="M12" s="1"/>
  <c r="J12"/>
  <c r="L12" s="1"/>
  <c r="S11"/>
  <c r="S10" s="1"/>
  <c r="S9" s="1"/>
  <c r="R11"/>
  <c r="R10" s="1"/>
  <c r="R9" s="1"/>
  <c r="O11"/>
  <c r="O10" s="1"/>
  <c r="O9" s="1"/>
  <c r="O8" s="1"/>
  <c r="O7" s="1"/>
  <c r="N11"/>
  <c r="N10" s="1"/>
  <c r="N9" s="1"/>
  <c r="I11"/>
  <c r="I10" s="1"/>
  <c r="I9" s="1"/>
  <c r="H11"/>
  <c r="H10" s="1"/>
  <c r="H9" s="1"/>
  <c r="AC71" l="1"/>
  <c r="AC68" s="1"/>
  <c r="K11"/>
  <c r="K10" s="1"/>
  <c r="K9" s="1"/>
  <c r="J11"/>
  <c r="J10" s="1"/>
  <c r="J9" s="1"/>
  <c r="J8" s="1"/>
  <c r="J7" s="1"/>
  <c r="AE68"/>
  <c r="AE67" s="1"/>
  <c r="I38"/>
  <c r="K38"/>
  <c r="O38"/>
  <c r="S8"/>
  <c r="S7" s="1"/>
  <c r="X68"/>
  <c r="X67" s="1"/>
  <c r="X58" s="1"/>
  <c r="X57" s="1"/>
  <c r="AA68"/>
  <c r="AA67" s="1"/>
  <c r="Y68"/>
  <c r="Y67" s="1"/>
  <c r="Y58" s="1"/>
  <c r="Y57" s="1"/>
  <c r="AB68"/>
  <c r="AC21"/>
  <c r="AC20" s="1"/>
  <c r="AC19" s="1"/>
  <c r="J38"/>
  <c r="Z58"/>
  <c r="Z57" s="1"/>
  <c r="N8"/>
  <c r="N7" s="1"/>
  <c r="AD58"/>
  <c r="AD57" s="1"/>
  <c r="L16"/>
  <c r="L15" s="1"/>
  <c r="L14" s="1"/>
  <c r="K8"/>
  <c r="K7" s="1"/>
  <c r="R8"/>
  <c r="R7" s="1"/>
  <c r="V8"/>
  <c r="V7" s="1"/>
  <c r="AE58"/>
  <c r="AE57" s="1"/>
  <c r="AA58"/>
  <c r="AA57" s="1"/>
  <c r="AC55"/>
  <c r="AC54" s="1"/>
  <c r="AC53" s="1"/>
  <c r="AC48" s="1"/>
  <c r="M16"/>
  <c r="M15" s="1"/>
  <c r="M14" s="1"/>
  <c r="M32"/>
  <c r="Q32" s="1"/>
  <c r="H31"/>
  <c r="H30" s="1"/>
  <c r="H29" s="1"/>
  <c r="H24" s="1"/>
  <c r="H23" s="1"/>
  <c r="X13"/>
  <c r="AB13" s="1"/>
  <c r="AX77"/>
  <c r="AX76" s="1"/>
  <c r="AP77"/>
  <c r="AP76" s="1"/>
  <c r="AW80"/>
  <c r="AZ79"/>
  <c r="AZ78" s="1"/>
  <c r="AF68"/>
  <c r="AF67" s="1"/>
  <c r="N48"/>
  <c r="P48"/>
  <c r="R48"/>
  <c r="O48"/>
  <c r="S48"/>
  <c r="X47"/>
  <c r="AB47"/>
  <c r="J48"/>
  <c r="U47"/>
  <c r="W47"/>
  <c r="Y47"/>
  <c r="AA47"/>
  <c r="AE47"/>
  <c r="Q48"/>
  <c r="V47"/>
  <c r="Z47"/>
  <c r="AD47"/>
  <c r="AF63"/>
  <c r="L48"/>
  <c r="T47"/>
  <c r="H48"/>
  <c r="I48"/>
  <c r="I47" s="1"/>
  <c r="K48"/>
  <c r="M48"/>
  <c r="AF47"/>
  <c r="AR87"/>
  <c r="AV87" s="1"/>
  <c r="AZ87" s="1"/>
  <c r="AZ86" s="1"/>
  <c r="AZ85" s="1"/>
  <c r="BC77"/>
  <c r="BC76" s="1"/>
  <c r="AU77"/>
  <c r="AU76" s="1"/>
  <c r="BD77"/>
  <c r="BD76" s="1"/>
  <c r="BB77"/>
  <c r="BB76" s="1"/>
  <c r="AT77"/>
  <c r="AT76" s="1"/>
  <c r="AY77"/>
  <c r="AY76" s="1"/>
  <c r="AQ77"/>
  <c r="AQ76" s="1"/>
  <c r="AO77"/>
  <c r="AO76" s="1"/>
  <c r="AV79"/>
  <c r="AV78" s="1"/>
  <c r="AS77"/>
  <c r="AS76" s="1"/>
  <c r="H79"/>
  <c r="H78" s="1"/>
  <c r="H77" s="1"/>
  <c r="H76" s="1"/>
  <c r="H75" s="1"/>
  <c r="L80"/>
  <c r="AR79"/>
  <c r="AR78" s="1"/>
  <c r="AN79"/>
  <c r="AN78" s="1"/>
  <c r="AN77" s="1"/>
  <c r="AN76" s="1"/>
  <c r="R76"/>
  <c r="R75" s="1"/>
  <c r="J76"/>
  <c r="J75" s="1"/>
  <c r="AR44"/>
  <c r="AQ44"/>
  <c r="N76"/>
  <c r="N75" s="1"/>
  <c r="AD39"/>
  <c r="AD38" s="1"/>
  <c r="AD37" s="1"/>
  <c r="V39"/>
  <c r="V38" s="1"/>
  <c r="V37" s="1"/>
  <c r="AS46"/>
  <c r="AW46" s="1"/>
  <c r="BA46" s="1"/>
  <c r="BE46" s="1"/>
  <c r="AO44"/>
  <c r="AS45"/>
  <c r="L39"/>
  <c r="T41"/>
  <c r="T40" s="1"/>
  <c r="T39" s="1"/>
  <c r="T38" s="1"/>
  <c r="X42"/>
  <c r="L43"/>
  <c r="AZ45"/>
  <c r="AZ44" s="1"/>
  <c r="AV44"/>
  <c r="M39"/>
  <c r="Y42"/>
  <c r="U41"/>
  <c r="U40" s="1"/>
  <c r="U39" s="1"/>
  <c r="U38" s="1"/>
  <c r="U37" s="1"/>
  <c r="M43"/>
  <c r="K25"/>
  <c r="K24" s="1"/>
  <c r="K23" s="1"/>
  <c r="O25"/>
  <c r="O24" s="1"/>
  <c r="O23" s="1"/>
  <c r="R24"/>
  <c r="R23" s="1"/>
  <c r="J25"/>
  <c r="J24" s="1"/>
  <c r="J23" s="1"/>
  <c r="N25"/>
  <c r="N24" s="1"/>
  <c r="N23" s="1"/>
  <c r="V24"/>
  <c r="V23" s="1"/>
  <c r="Z8"/>
  <c r="Z7" s="1"/>
  <c r="AE8"/>
  <c r="AE7" s="1"/>
  <c r="I8"/>
  <c r="I7" s="1"/>
  <c r="AA8"/>
  <c r="AA7" s="1"/>
  <c r="AD8"/>
  <c r="AD7" s="1"/>
  <c r="H8"/>
  <c r="H7" s="1"/>
  <c r="S24"/>
  <c r="S23" s="1"/>
  <c r="Z24"/>
  <c r="Z23" s="1"/>
  <c r="I24"/>
  <c r="I23" s="1"/>
  <c r="W24"/>
  <c r="W23" s="1"/>
  <c r="AE24"/>
  <c r="AE23" s="1"/>
  <c r="AD24"/>
  <c r="AD23" s="1"/>
  <c r="P12"/>
  <c r="L11"/>
  <c r="L10" s="1"/>
  <c r="L9" s="1"/>
  <c r="P16"/>
  <c r="P15" s="1"/>
  <c r="P14" s="1"/>
  <c r="Q28"/>
  <c r="M27"/>
  <c r="M26" s="1"/>
  <c r="M25" s="1"/>
  <c r="Q12"/>
  <c r="M11"/>
  <c r="M10" s="1"/>
  <c r="M9" s="1"/>
  <c r="Q16"/>
  <c r="Q15" s="1"/>
  <c r="Q14" s="1"/>
  <c r="P28"/>
  <c r="L27"/>
  <c r="L26" s="1"/>
  <c r="L25" s="1"/>
  <c r="AC35"/>
  <c r="AC34" s="1"/>
  <c r="AC33" s="1"/>
  <c r="AF35"/>
  <c r="AF34" s="1"/>
  <c r="AF33" s="1"/>
  <c r="P32"/>
  <c r="L31"/>
  <c r="L30" s="1"/>
  <c r="L29" s="1"/>
  <c r="AB35"/>
  <c r="AB34" s="1"/>
  <c r="AB33" s="1"/>
  <c r="BE73"/>
  <c r="BB72"/>
  <c r="AZ72"/>
  <c r="AX72"/>
  <c r="AV72"/>
  <c r="AT72"/>
  <c r="AR72"/>
  <c r="AP72"/>
  <c r="AN72"/>
  <c r="BB71"/>
  <c r="AZ71"/>
  <c r="AX71"/>
  <c r="AX70" s="1"/>
  <c r="AV71"/>
  <c r="AV70" s="1"/>
  <c r="AT71"/>
  <c r="AT70" s="1"/>
  <c r="AR71"/>
  <c r="AR70" s="1"/>
  <c r="AP71"/>
  <c r="AN71"/>
  <c r="AN70" s="1"/>
  <c r="BB70"/>
  <c r="AZ70"/>
  <c r="AP70"/>
  <c r="BE69"/>
  <c r="BB68"/>
  <c r="AZ68"/>
  <c r="AZ67" s="1"/>
  <c r="AZ66" s="1"/>
  <c r="AX68"/>
  <c r="AX67" s="1"/>
  <c r="AX66" s="1"/>
  <c r="AV68"/>
  <c r="AV67" s="1"/>
  <c r="AV66" s="1"/>
  <c r="AT68"/>
  <c r="AT67" s="1"/>
  <c r="AT66" s="1"/>
  <c r="AR68"/>
  <c r="AR67" s="1"/>
  <c r="AR66" s="1"/>
  <c r="AP68"/>
  <c r="AP67" s="1"/>
  <c r="AP66" s="1"/>
  <c r="AN68"/>
  <c r="AN67" s="1"/>
  <c r="AN66" s="1"/>
  <c r="BB67"/>
  <c r="BB66" s="1"/>
  <c r="AH67"/>
  <c r="AH69" s="1"/>
  <c r="BE65"/>
  <c r="BE64" s="1"/>
  <c r="BE63" s="1"/>
  <c r="AZ65"/>
  <c r="AZ64" s="1"/>
  <c r="AZ63" s="1"/>
  <c r="BD64"/>
  <c r="BD63" s="1"/>
  <c r="BC64"/>
  <c r="BC63" s="1"/>
  <c r="BB64"/>
  <c r="BB63" s="1"/>
  <c r="BA64"/>
  <c r="BA63" s="1"/>
  <c r="AY64"/>
  <c r="AX64"/>
  <c r="AX63" s="1"/>
  <c r="AW64"/>
  <c r="AW63" s="1"/>
  <c r="AV64"/>
  <c r="AV63" s="1"/>
  <c r="AU64"/>
  <c r="AU63" s="1"/>
  <c r="AT64"/>
  <c r="AT63" s="1"/>
  <c r="AS64"/>
  <c r="AS63" s="1"/>
  <c r="AR64"/>
  <c r="AR63" s="1"/>
  <c r="AQ64"/>
  <c r="AQ63" s="1"/>
  <c r="AP64"/>
  <c r="AP63" s="1"/>
  <c r="AO64"/>
  <c r="AO63" s="1"/>
  <c r="AN64"/>
  <c r="AN63" s="1"/>
  <c r="AY63"/>
  <c r="BE60"/>
  <c r="BE59" s="1"/>
  <c r="BE58" s="1"/>
  <c r="AN60"/>
  <c r="AR60" s="1"/>
  <c r="BD59"/>
  <c r="BD58" s="1"/>
  <c r="BC59"/>
  <c r="BC58" s="1"/>
  <c r="BB59"/>
  <c r="BB58" s="1"/>
  <c r="BA59"/>
  <c r="BA58" s="1"/>
  <c r="AY59"/>
  <c r="AY58" s="1"/>
  <c r="AX59"/>
  <c r="AX58" s="1"/>
  <c r="AW59"/>
  <c r="AW58" s="1"/>
  <c r="AU59"/>
  <c r="AU58" s="1"/>
  <c r="AT59"/>
  <c r="AT58" s="1"/>
  <c r="AS59"/>
  <c r="AS58" s="1"/>
  <c r="AQ59"/>
  <c r="AQ58" s="1"/>
  <c r="AP59"/>
  <c r="AP58" s="1"/>
  <c r="AO59"/>
  <c r="AO58" s="1"/>
  <c r="BE56"/>
  <c r="BD56"/>
  <c r="BA56"/>
  <c r="AY56"/>
  <c r="AW56"/>
  <c r="AU56"/>
  <c r="AS56"/>
  <c r="AQ56"/>
  <c r="AO56"/>
  <c r="BC56"/>
  <c r="AO47"/>
  <c r="AO36" s="1"/>
  <c r="BD47"/>
  <c r="BD36" s="1"/>
  <c r="BC47"/>
  <c r="BC36" s="1"/>
  <c r="AY47"/>
  <c r="AY36" s="1"/>
  <c r="AX47"/>
  <c r="AX36" s="1"/>
  <c r="AU47"/>
  <c r="AU36" s="1"/>
  <c r="AT47"/>
  <c r="AT36" s="1"/>
  <c r="AQ47"/>
  <c r="AQ36" s="1"/>
  <c r="AP47"/>
  <c r="AP36" s="1"/>
  <c r="AN47"/>
  <c r="AN36" s="1"/>
  <c r="BB47"/>
  <c r="BB36" s="1"/>
  <c r="BD32"/>
  <c r="BD31" s="1"/>
  <c r="BC32"/>
  <c r="BB32"/>
  <c r="BB31" s="1"/>
  <c r="AY32"/>
  <c r="AY31" s="1"/>
  <c r="AX32"/>
  <c r="AU32"/>
  <c r="AT32"/>
  <c r="AT31" s="1"/>
  <c r="AR32"/>
  <c r="AR31" s="1"/>
  <c r="AP32"/>
  <c r="AP31" s="1"/>
  <c r="AN32"/>
  <c r="BC31"/>
  <c r="AX31"/>
  <c r="AU31"/>
  <c r="AN31"/>
  <c r="BE14"/>
  <c r="AH14"/>
  <c r="BB13"/>
  <c r="BB12" s="1"/>
  <c r="BB11" s="1"/>
  <c r="AZ13"/>
  <c r="AZ12" s="1"/>
  <c r="AZ11" s="1"/>
  <c r="AX13"/>
  <c r="AX12" s="1"/>
  <c r="AX11" s="1"/>
  <c r="AV13"/>
  <c r="AV12" s="1"/>
  <c r="AV11" s="1"/>
  <c r="AT13"/>
  <c r="AT12" s="1"/>
  <c r="AT11" s="1"/>
  <c r="AR13"/>
  <c r="AR12" s="1"/>
  <c r="AR11" s="1"/>
  <c r="AP13"/>
  <c r="AP12" s="1"/>
  <c r="AP11" s="1"/>
  <c r="AN13"/>
  <c r="AN12" s="1"/>
  <c r="AN11" s="1"/>
  <c r="AH13"/>
  <c r="BE10"/>
  <c r="AP10"/>
  <c r="AN10"/>
  <c r="AS9"/>
  <c r="AS8" s="1"/>
  <c r="AS7" s="1"/>
  <c r="AP9"/>
  <c r="AN9"/>
  <c r="BD8"/>
  <c r="BD7" s="1"/>
  <c r="BC8"/>
  <c r="BB8"/>
  <c r="BB7" s="1"/>
  <c r="AY8"/>
  <c r="AY7" s="1"/>
  <c r="AX8"/>
  <c r="AX7" s="1"/>
  <c r="AU8"/>
  <c r="AU7" s="1"/>
  <c r="AT8"/>
  <c r="AT7" s="1"/>
  <c r="AQ8"/>
  <c r="AQ7" s="1"/>
  <c r="AO8"/>
  <c r="AO7" s="1"/>
  <c r="BC7"/>
  <c r="L8" l="1"/>
  <c r="L7" s="1"/>
  <c r="M8"/>
  <c r="M7" s="1"/>
  <c r="Z6"/>
  <c r="W6"/>
  <c r="AD6"/>
  <c r="V6"/>
  <c r="AE6"/>
  <c r="AC47"/>
  <c r="AR86"/>
  <c r="AR85" s="1"/>
  <c r="AR77" s="1"/>
  <c r="AR76" s="1"/>
  <c r="AV86"/>
  <c r="AV85" s="1"/>
  <c r="AV77" s="1"/>
  <c r="AV76" s="1"/>
  <c r="M31"/>
  <c r="M30" s="1"/>
  <c r="M29" s="1"/>
  <c r="M24" s="1"/>
  <c r="M23" s="1"/>
  <c r="H47"/>
  <c r="AZ77"/>
  <c r="AZ76" s="1"/>
  <c r="AW79"/>
  <c r="AW78" s="1"/>
  <c r="AW77" s="1"/>
  <c r="AW76" s="1"/>
  <c r="BA80"/>
  <c r="AF58"/>
  <c r="AF57" s="1"/>
  <c r="R47"/>
  <c r="L47"/>
  <c r="O47"/>
  <c r="O6" s="1"/>
  <c r="K47"/>
  <c r="K6" s="1"/>
  <c r="M47"/>
  <c r="AS44"/>
  <c r="AW45"/>
  <c r="BA45" s="1"/>
  <c r="L79"/>
  <c r="L78" s="1"/>
  <c r="L77" s="1"/>
  <c r="L76" s="1"/>
  <c r="L75" s="1"/>
  <c r="P80"/>
  <c r="P79" s="1"/>
  <c r="P78" s="1"/>
  <c r="P77" s="1"/>
  <c r="P76" s="1"/>
  <c r="P75" s="1"/>
  <c r="AT57"/>
  <c r="BB57"/>
  <c r="BD57"/>
  <c r="M38"/>
  <c r="N47"/>
  <c r="N6" s="1"/>
  <c r="J47"/>
  <c r="J6" s="1"/>
  <c r="Q39"/>
  <c r="AW44"/>
  <c r="P43"/>
  <c r="X41"/>
  <c r="X40" s="1"/>
  <c r="X39" s="1"/>
  <c r="X38" s="1"/>
  <c r="X37" s="1"/>
  <c r="AB42"/>
  <c r="AB41" s="1"/>
  <c r="AB40" s="1"/>
  <c r="AB39" s="1"/>
  <c r="AB38" s="1"/>
  <c r="AB37" s="1"/>
  <c r="L38"/>
  <c r="Q43"/>
  <c r="AC42"/>
  <c r="Y41"/>
  <c r="Y40" s="1"/>
  <c r="Y39" s="1"/>
  <c r="Y38" s="1"/>
  <c r="Y37" s="1"/>
  <c r="P39"/>
  <c r="H6"/>
  <c r="R6"/>
  <c r="AA24"/>
  <c r="AA23" s="1"/>
  <c r="AA6" s="1"/>
  <c r="I6"/>
  <c r="S47"/>
  <c r="S6" s="1"/>
  <c r="P47"/>
  <c r="AU57"/>
  <c r="BA57"/>
  <c r="BC57"/>
  <c r="BE57"/>
  <c r="L24"/>
  <c r="L23" s="1"/>
  <c r="P31"/>
  <c r="P30" s="1"/>
  <c r="P29" s="1"/>
  <c r="Q31"/>
  <c r="Q30" s="1"/>
  <c r="Q29" s="1"/>
  <c r="P27"/>
  <c r="P26" s="1"/>
  <c r="P25" s="1"/>
  <c r="Y17"/>
  <c r="U16"/>
  <c r="U15" s="1"/>
  <c r="U14" s="1"/>
  <c r="Q11"/>
  <c r="Q10" s="1"/>
  <c r="Q9" s="1"/>
  <c r="Q8" s="1"/>
  <c r="Q7" s="1"/>
  <c r="Q27"/>
  <c r="Q26" s="1"/>
  <c r="Q25" s="1"/>
  <c r="X17"/>
  <c r="T16"/>
  <c r="T15" s="1"/>
  <c r="T14" s="1"/>
  <c r="P11"/>
  <c r="P10" s="1"/>
  <c r="P9" s="1"/>
  <c r="P8" s="1"/>
  <c r="P7" s="1"/>
  <c r="AS57"/>
  <c r="AO57"/>
  <c r="AY57"/>
  <c r="AQ57"/>
  <c r="AW57"/>
  <c r="AN8"/>
  <c r="AN7" s="1"/>
  <c r="AP8"/>
  <c r="AP7" s="1"/>
  <c r="AN59"/>
  <c r="AN58" s="1"/>
  <c r="AN57" s="1"/>
  <c r="AP57"/>
  <c r="AX57"/>
  <c r="BB30"/>
  <c r="AX30"/>
  <c r="BD30"/>
  <c r="AT30"/>
  <c r="AR9"/>
  <c r="AV9" s="1"/>
  <c r="AP30"/>
  <c r="AR47"/>
  <c r="AR36" s="1"/>
  <c r="AR30" s="1"/>
  <c r="AU30"/>
  <c r="AY30"/>
  <c r="BC30"/>
  <c r="AN30"/>
  <c r="AR10"/>
  <c r="AV10" s="1"/>
  <c r="AZ10" s="1"/>
  <c r="AQ32"/>
  <c r="AQ31" s="1"/>
  <c r="AQ30" s="1"/>
  <c r="AZ32"/>
  <c r="AZ31" s="1"/>
  <c r="AV32"/>
  <c r="AV31" s="1"/>
  <c r="AZ47"/>
  <c r="AZ36" s="1"/>
  <c r="AV47"/>
  <c r="AV36" s="1"/>
  <c r="AW9"/>
  <c r="AH66"/>
  <c r="AH68" s="1"/>
  <c r="AO32"/>
  <c r="AO31" s="1"/>
  <c r="AO30" s="1"/>
  <c r="AV60"/>
  <c r="AR59"/>
  <c r="AR58" s="1"/>
  <c r="AR57" s="1"/>
  <c r="M6" l="1"/>
  <c r="L6"/>
  <c r="BA79"/>
  <c r="BA78" s="1"/>
  <c r="BA77" s="1"/>
  <c r="BA76" s="1"/>
  <c r="BE80"/>
  <c r="BE79" s="1"/>
  <c r="BE78" s="1"/>
  <c r="BE77" s="1"/>
  <c r="BE76" s="1"/>
  <c r="Q24"/>
  <c r="Q23" s="1"/>
  <c r="P24"/>
  <c r="P23" s="1"/>
  <c r="P6" s="1"/>
  <c r="P38"/>
  <c r="AF41"/>
  <c r="AF40" s="1"/>
  <c r="AF39" s="1"/>
  <c r="AF38" s="1"/>
  <c r="AF37" s="1"/>
  <c r="AC41"/>
  <c r="AC40" s="1"/>
  <c r="AC39" s="1"/>
  <c r="AC38" s="1"/>
  <c r="AC37" s="1"/>
  <c r="BE45"/>
  <c r="BE44" s="1"/>
  <c r="BA44"/>
  <c r="Q38"/>
  <c r="AY75"/>
  <c r="AY6" s="1"/>
  <c r="AY5" s="1"/>
  <c r="AX75"/>
  <c r="AX6" s="1"/>
  <c r="AX5" s="1"/>
  <c r="Q47"/>
  <c r="AU75"/>
  <c r="AU6" s="1"/>
  <c r="AU5" s="1"/>
  <c r="X12"/>
  <c r="X11" s="1"/>
  <c r="X10" s="1"/>
  <c r="X9" s="1"/>
  <c r="T10"/>
  <c r="T9" s="1"/>
  <c r="T8" s="1"/>
  <c r="AB17"/>
  <c r="X16"/>
  <c r="X15" s="1"/>
  <c r="X14" s="1"/>
  <c r="Y28"/>
  <c r="U27"/>
  <c r="U26" s="1"/>
  <c r="U25" s="1"/>
  <c r="Y12"/>
  <c r="Y11" s="1"/>
  <c r="Y10" s="1"/>
  <c r="Y9" s="1"/>
  <c r="U8"/>
  <c r="U7" s="1"/>
  <c r="AC17"/>
  <c r="Y16"/>
  <c r="Y15" s="1"/>
  <c r="Y14" s="1"/>
  <c r="X28"/>
  <c r="T27"/>
  <c r="T26" s="1"/>
  <c r="T25" s="1"/>
  <c r="Y32"/>
  <c r="U31"/>
  <c r="U30" s="1"/>
  <c r="U29" s="1"/>
  <c r="X32"/>
  <c r="T31"/>
  <c r="T30" s="1"/>
  <c r="T29" s="1"/>
  <c r="AQ75"/>
  <c r="AQ6" s="1"/>
  <c r="AQ5" s="1"/>
  <c r="BC75"/>
  <c r="BC6" s="1"/>
  <c r="BC5" s="1"/>
  <c r="BB75"/>
  <c r="BB6" s="1"/>
  <c r="BB5" s="1"/>
  <c r="AO75"/>
  <c r="AO6" s="1"/>
  <c r="AO5" s="1"/>
  <c r="AT75"/>
  <c r="AT6" s="1"/>
  <c r="AT5" s="1"/>
  <c r="AN75"/>
  <c r="AN6" s="1"/>
  <c r="AN5" s="1"/>
  <c r="AR8"/>
  <c r="AR7" s="1"/>
  <c r="BD75"/>
  <c r="BD6" s="1"/>
  <c r="BD5" s="1"/>
  <c r="AS47"/>
  <c r="AW8"/>
  <c r="AW7" s="1"/>
  <c r="BA9"/>
  <c r="AZ30"/>
  <c r="AW32"/>
  <c r="AW31" s="1"/>
  <c r="AV59"/>
  <c r="AV58" s="1"/>
  <c r="AV57" s="1"/>
  <c r="AZ60"/>
  <c r="AZ59" s="1"/>
  <c r="AZ58" s="1"/>
  <c r="AZ57" s="1"/>
  <c r="AZ9"/>
  <c r="AZ8" s="1"/>
  <c r="AZ7" s="1"/>
  <c r="AV8"/>
  <c r="AV7" s="1"/>
  <c r="AV30"/>
  <c r="AS32"/>
  <c r="AS31" s="1"/>
  <c r="AH10"/>
  <c r="AH7"/>
  <c r="AH8" l="1"/>
  <c r="AH9" s="1"/>
  <c r="AH6"/>
  <c r="AS36"/>
  <c r="T7"/>
  <c r="Q6"/>
  <c r="AY4"/>
  <c r="T37"/>
  <c r="AX4"/>
  <c r="AU4"/>
  <c r="AP75"/>
  <c r="AP6" s="1"/>
  <c r="AP5" s="1"/>
  <c r="T24"/>
  <c r="T23" s="1"/>
  <c r="U24"/>
  <c r="U23" s="1"/>
  <c r="U6" s="1"/>
  <c r="AB32"/>
  <c r="X31"/>
  <c r="X30" s="1"/>
  <c r="X29" s="1"/>
  <c r="AC32"/>
  <c r="Y31"/>
  <c r="Y30" s="1"/>
  <c r="Y29" s="1"/>
  <c r="AB28"/>
  <c r="X27"/>
  <c r="X26" s="1"/>
  <c r="AF16"/>
  <c r="AF15" s="1"/>
  <c r="AF14" s="1"/>
  <c r="AC16"/>
  <c r="AC15" s="1"/>
  <c r="AC14" s="1"/>
  <c r="AC12"/>
  <c r="AC11" s="1"/>
  <c r="AC10" s="1"/>
  <c r="AC9" s="1"/>
  <c r="Y8"/>
  <c r="Y7" s="1"/>
  <c r="AC28"/>
  <c r="Y27"/>
  <c r="Y26" s="1"/>
  <c r="AB16"/>
  <c r="AB15" s="1"/>
  <c r="AB14" s="1"/>
  <c r="AB12"/>
  <c r="AB11" s="1"/>
  <c r="AB10" s="1"/>
  <c r="AB9" s="1"/>
  <c r="X8"/>
  <c r="X7" s="1"/>
  <c r="AO4"/>
  <c r="AS30"/>
  <c r="BC4"/>
  <c r="AT4"/>
  <c r="AQ4"/>
  <c r="BB4"/>
  <c r="AN4"/>
  <c r="AS75"/>
  <c r="AS6" s="1"/>
  <c r="AR75"/>
  <c r="AR6" s="1"/>
  <c r="AR5" s="1"/>
  <c r="BD4"/>
  <c r="BE9"/>
  <c r="BE8" s="1"/>
  <c r="BE7" s="1"/>
  <c r="BA8"/>
  <c r="BA7" s="1"/>
  <c r="AW47"/>
  <c r="AW36" s="1"/>
  <c r="AW30" s="1"/>
  <c r="BA32"/>
  <c r="BA31" s="1"/>
  <c r="BE32"/>
  <c r="BE31" s="1"/>
  <c r="AS5" l="1"/>
  <c r="AS4" s="1"/>
  <c r="T6"/>
  <c r="X25"/>
  <c r="X24" s="1"/>
  <c r="X23" s="1"/>
  <c r="X6" s="1"/>
  <c r="Y25"/>
  <c r="Y24" s="1"/>
  <c r="Y23" s="1"/>
  <c r="Y6" s="1"/>
  <c r="AP4"/>
  <c r="AB8"/>
  <c r="AB7" s="1"/>
  <c r="AF27"/>
  <c r="AF26" s="1"/>
  <c r="AF25" s="1"/>
  <c r="AC27"/>
  <c r="AC26" s="1"/>
  <c r="AC25" s="1"/>
  <c r="AF8"/>
  <c r="AF7" s="1"/>
  <c r="AC8"/>
  <c r="AC7" s="1"/>
  <c r="AB27"/>
  <c r="AB26" s="1"/>
  <c r="AB25" s="1"/>
  <c r="AF31"/>
  <c r="AF30" s="1"/>
  <c r="AF29" s="1"/>
  <c r="AC31"/>
  <c r="AC30" s="1"/>
  <c r="AC29" s="1"/>
  <c r="AB31"/>
  <c r="AB30" s="1"/>
  <c r="AB29" s="1"/>
  <c r="AR4"/>
  <c r="AV75"/>
  <c r="AV6" s="1"/>
  <c r="AV5" s="1"/>
  <c r="AZ75"/>
  <c r="AZ6" s="1"/>
  <c r="AZ5" s="1"/>
  <c r="BE47"/>
  <c r="BE36" s="1"/>
  <c r="BE30" s="1"/>
  <c r="BA47"/>
  <c r="BA36" s="1"/>
  <c r="BA30" s="1"/>
  <c r="AW75" l="1"/>
  <c r="AB24"/>
  <c r="AB23" s="1"/>
  <c r="AB6" s="1"/>
  <c r="AC24"/>
  <c r="AC23" s="1"/>
  <c r="AC6" s="1"/>
  <c r="AF24"/>
  <c r="AF23" s="1"/>
  <c r="AF6" s="1"/>
  <c r="AZ4"/>
  <c r="BE75"/>
  <c r="BA75"/>
  <c r="AV4"/>
  <c r="AG3"/>
  <c r="AI3" s="1"/>
  <c r="AK3"/>
  <c r="AL3" s="1"/>
  <c r="AW6" l="1"/>
  <c r="AW5" s="1"/>
  <c r="AW4" s="1"/>
  <c r="BA6"/>
  <c r="BA5" s="1"/>
  <c r="BA4" s="1"/>
  <c r="BE6"/>
  <c r="BE5" s="1"/>
  <c r="BE4" s="1"/>
</calcChain>
</file>

<file path=xl/sharedStrings.xml><?xml version="1.0" encoding="utf-8"?>
<sst xmlns="http://schemas.openxmlformats.org/spreadsheetml/2006/main" count="640" uniqueCount="123">
  <si>
    <t>06</t>
  </si>
  <si>
    <t>Наименование главного распорядителя средств бюджета, раздела, подраздела, целевой статьи, вида расходов бюджета городского округа</t>
  </si>
  <si>
    <t>ЦСР</t>
  </si>
  <si>
    <t>ВР</t>
  </si>
  <si>
    <t>Код</t>
  </si>
  <si>
    <t>ПР</t>
  </si>
  <si>
    <t>01</t>
  </si>
  <si>
    <t>Мероприятия в установленной сфере деятельности</t>
  </si>
  <si>
    <t>Непрограммное направление расходов</t>
  </si>
  <si>
    <t>990 00 00</t>
  </si>
  <si>
    <t>Иные бюджетные ассигнования</t>
  </si>
  <si>
    <t>800</t>
  </si>
  <si>
    <t>02</t>
  </si>
  <si>
    <t>Предоставление субсидий бюджетным, автономным учреждениям и иным некоммерческим организациям</t>
  </si>
  <si>
    <t>600</t>
  </si>
  <si>
    <t>Другие вопросы в области социальной политики</t>
  </si>
  <si>
    <t>10</t>
  </si>
  <si>
    <t>09</t>
  </si>
  <si>
    <t>07</t>
  </si>
  <si>
    <t>Субсидии автономным учреждениям</t>
  </si>
  <si>
    <t>620</t>
  </si>
  <si>
    <t>Общее образование</t>
  </si>
  <si>
    <t>Организации дополнительного образования</t>
  </si>
  <si>
    <t>Мероприятия в сфере дополнительного образования</t>
  </si>
  <si>
    <t>Департамент образования мэрии городского округа Тольятти</t>
  </si>
  <si>
    <t>Дошкольное образование</t>
  </si>
  <si>
    <t>Дошкольные образовательные организации</t>
  </si>
  <si>
    <t>070 04 00</t>
  </si>
  <si>
    <t>Мероприятия в сфере дошкольного образования</t>
  </si>
  <si>
    <t>070 04 26</t>
  </si>
  <si>
    <t>Общеобразовательные организации</t>
  </si>
  <si>
    <t>Мероприятия в общеобразовательных организациях</t>
  </si>
  <si>
    <t>070 04 27</t>
  </si>
  <si>
    <t>070 04 28</t>
  </si>
  <si>
    <t>Другие вопросы в области образования</t>
  </si>
  <si>
    <t>Организации, осуществляющие обеспечение образовательной деятельности</t>
  </si>
  <si>
    <t>Мероприятия в организациях, осуществляющих обеспечение образовательной деятельности</t>
  </si>
  <si>
    <t>Муниципальная программа по созданию условий для улучшения качества жизни жителей городского округа Тольятти и обеспечения социальной стабильности на 2014-2016 годы</t>
  </si>
  <si>
    <t>050 00 00</t>
  </si>
  <si>
    <t>050 04 00</t>
  </si>
  <si>
    <t>050 04 27</t>
  </si>
  <si>
    <t>913</t>
  </si>
  <si>
    <t xml:space="preserve">Уплата налогов, сборов и иных платежей                    </t>
  </si>
  <si>
    <t>Расходы на выплаты персоналу казенных учреждений</t>
  </si>
  <si>
    <t>Субсидии бюджетным учреждениям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</si>
  <si>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</si>
  <si>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</si>
  <si>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>630</t>
  </si>
  <si>
    <t>Субсидии некоммерческим организациям (за исключением государственных (муниципальных) учреждений)</t>
  </si>
  <si>
    <t>Субсидии некоммерческим организациям</t>
  </si>
  <si>
    <t>Субсидии юридическим лицам (за исключением субсидий муниципальным учреждениям), индивидуальным предпринимателям, физическим лицам</t>
  </si>
  <si>
    <t>070 10 00</t>
  </si>
  <si>
    <t>070 10 26</t>
  </si>
  <si>
    <t>Субсидии некоммерческим организациям в сфере дошкольного образования</t>
  </si>
  <si>
    <t>Субсидии юридическим лицам в сфере общего образования</t>
  </si>
  <si>
    <t>070 10 27</t>
  </si>
  <si>
    <t>Субсидии некоммерческим организациям  в сфере общего образования</t>
  </si>
  <si>
    <t>070 06 00</t>
  </si>
  <si>
    <t>070 06 27</t>
  </si>
  <si>
    <t>Финансовое обеспечение деятельности казенных учреждений</t>
  </si>
  <si>
    <t>Иные закупки товаров, работ и услуг для обеспечения государственных (муниципальных нужд)</t>
  </si>
  <si>
    <t>Финансовое обеспечение деятельности бюджетных и автономных  учреждений</t>
  </si>
  <si>
    <t>990 02 00</t>
  </si>
  <si>
    <t>990 02 26</t>
  </si>
  <si>
    <t>990 04 00</t>
  </si>
  <si>
    <t>990 04 26</t>
  </si>
  <si>
    <t>990 10 00</t>
  </si>
  <si>
    <t>050 04 26</t>
  </si>
  <si>
    <t>Молодежная политика</t>
  </si>
  <si>
    <t>Сумма (тыс.руб.)</t>
  </si>
  <si>
    <t>Изменения</t>
  </si>
  <si>
    <t xml:space="preserve">Рз </t>
  </si>
  <si>
    <t>2018</t>
  </si>
  <si>
    <t>Муниципальная программа организации работы с детьми и молодежью в городском округе Тольятти «Молодежь Тольятти» на 2014-2020гг.</t>
  </si>
  <si>
    <t>030 00 00000</t>
  </si>
  <si>
    <t>Мероприятия в области молодежной политики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</si>
  <si>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</si>
  <si>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030 00 02000</t>
  </si>
  <si>
    <t>Организации, осуществляющие обеспечение деятельности в области молодежной политики</t>
  </si>
  <si>
    <t>030 00 02350</t>
  </si>
  <si>
    <t>030 00 04000</t>
  </si>
  <si>
    <t>030 00 04350</t>
  </si>
  <si>
    <t>Закупка товаров, работ и услуг для обеспечения государственных (муниципальных) нужд</t>
  </si>
  <si>
    <t>Дополнительное образование детей</t>
  </si>
  <si>
    <t>03</t>
  </si>
  <si>
    <t>Проект бюджета на 2018 год</t>
  </si>
  <si>
    <t>Проект бюджета на 2019 год</t>
  </si>
  <si>
    <t>Проект бюджета на 2020 год</t>
  </si>
  <si>
    <t>Муниципальная программа «Развитие системы образования городского округа Тольятти на 2017-2020 гг.»</t>
  </si>
  <si>
    <t>070 00 00000</t>
  </si>
  <si>
    <t>070 00 02000</t>
  </si>
  <si>
    <t>070 00 02260</t>
  </si>
  <si>
    <t>070 00 04000</t>
  </si>
  <si>
    <t>070 00 04260</t>
  </si>
  <si>
    <t>070 00 10000</t>
  </si>
  <si>
    <t>070 00 10260</t>
  </si>
  <si>
    <t>070 00 02270</t>
  </si>
  <si>
    <t>070 00 04270</t>
  </si>
  <si>
    <t>070 00 06000</t>
  </si>
  <si>
    <t>070 00 06270</t>
  </si>
  <si>
    <t>070 00 02280</t>
  </si>
  <si>
    <t>070 00 04280</t>
  </si>
  <si>
    <t>Муниципальная программа по созданию условий для улучшения качества жизни жителей городского округа Тольятти и обеспечения социальной стабильности на 2017-2019 годы</t>
  </si>
  <si>
    <t>050 00 00000</t>
  </si>
  <si>
    <t>050 00 04000</t>
  </si>
  <si>
    <t>050 00 04270</t>
  </si>
  <si>
    <t>050 00 06000</t>
  </si>
  <si>
    <t>050 00 06270</t>
  </si>
  <si>
    <t>050 00 04280</t>
  </si>
  <si>
    <t>070 00 02300</t>
  </si>
  <si>
    <t>070 00 04300</t>
  </si>
  <si>
    <t>070 00 12300</t>
  </si>
  <si>
    <t>Расходы на выплаты персоналу в целях обеспечения выполнения функций государственными (муниципальными) органами, казенными  учреждениями, органами управления государственными внебюджетными фондами</t>
  </si>
  <si>
    <t>070 00 12000</t>
  </si>
  <si>
    <t xml:space="preserve">Расшифровка бюджетных ассигнований  по главному распорядителю бюджетных средств - департаменту образования администрации городского округа Тольятти  </t>
  </si>
  <si>
    <t>Департамент образования администрации городского округа Тольятти</t>
  </si>
  <si>
    <t>990 00 00000</t>
  </si>
  <si>
    <t>990 00 04000</t>
  </si>
  <si>
    <t>990 00 04270</t>
  </si>
  <si>
    <t>990 00 04280</t>
  </si>
  <si>
    <t>990 00 06000</t>
  </si>
  <si>
    <t>990 00 06270</t>
  </si>
  <si>
    <t xml:space="preserve">Непрограммное направление расходов </t>
  </si>
</sst>
</file>

<file path=xl/styles.xml><?xml version="1.0" encoding="utf-8"?>
<styleSheet xmlns="http://schemas.openxmlformats.org/spreadsheetml/2006/main">
  <numFmts count="2">
    <numFmt numFmtId="41" formatCode="_-* #,##0_р_._-;\-* #,##0_р_._-;_-* &quot;-&quot;_р_._-;_-@_-"/>
    <numFmt numFmtId="164" formatCode="#,##0.0"/>
  </numFmts>
  <fonts count="12"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0">
    <xf numFmtId="0" fontId="0" fillId="0" borderId="0"/>
    <xf numFmtId="0" fontId="1" fillId="0" borderId="0"/>
    <xf numFmtId="9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</cellStyleXfs>
  <cellXfs count="88">
    <xf numFmtId="0" fontId="0" fillId="0" borderId="0" xfId="0"/>
    <xf numFmtId="0" fontId="2" fillId="0" borderId="0" xfId="0" applyFont="1" applyFill="1" applyAlignment="1"/>
    <xf numFmtId="0" fontId="0" fillId="0" borderId="0" xfId="0" applyFont="1" applyFill="1"/>
    <xf numFmtId="0" fontId="4" fillId="0" borderId="0" xfId="0" applyFont="1" applyFill="1" applyBorder="1" applyAlignment="1">
      <alignment wrapText="1"/>
    </xf>
    <xf numFmtId="0" fontId="2" fillId="0" borderId="1" xfId="0" applyFont="1" applyFill="1" applyBorder="1" applyAlignment="1"/>
    <xf numFmtId="0" fontId="0" fillId="0" borderId="0" xfId="0" applyFont="1" applyFill="1" applyBorder="1"/>
    <xf numFmtId="0" fontId="2" fillId="0" borderId="2" xfId="0" applyFont="1" applyFill="1" applyBorder="1" applyAlignment="1"/>
    <xf numFmtId="49" fontId="2" fillId="0" borderId="1" xfId="0" applyNumberFormat="1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center"/>
    </xf>
    <xf numFmtId="3" fontId="2" fillId="0" borderId="1" xfId="3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 wrapText="1"/>
    </xf>
    <xf numFmtId="3" fontId="5" fillId="0" borderId="1" xfId="3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2" fillId="0" borderId="1" xfId="1" applyFont="1" applyFill="1" applyBorder="1" applyAlignment="1">
      <alignment horizontal="left" wrapText="1"/>
    </xf>
    <xf numFmtId="3" fontId="2" fillId="0" borderId="0" xfId="0" applyNumberFormat="1" applyFont="1" applyFill="1" applyAlignment="1">
      <alignment horizontal="center"/>
    </xf>
    <xf numFmtId="0" fontId="0" fillId="0" borderId="1" xfId="0" applyFont="1" applyFill="1" applyBorder="1"/>
    <xf numFmtId="49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wrapText="1"/>
    </xf>
    <xf numFmtId="3" fontId="4" fillId="0" borderId="1" xfId="3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164" fontId="5" fillId="0" borderId="1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/>
    </xf>
    <xf numFmtId="49" fontId="2" fillId="0" borderId="1" xfId="3" applyNumberFormat="1" applyFont="1" applyFill="1" applyBorder="1" applyAlignment="1">
      <alignment horizontal="center"/>
    </xf>
    <xf numFmtId="3" fontId="2" fillId="0" borderId="1" xfId="1" applyNumberFormat="1" applyFont="1" applyFill="1" applyBorder="1" applyAlignment="1">
      <alignment horizontal="center" wrapText="1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/>
    </xf>
    <xf numFmtId="164" fontId="2" fillId="0" borderId="0" xfId="0" applyNumberFormat="1" applyFont="1" applyFill="1" applyAlignment="1"/>
    <xf numFmtId="0" fontId="4" fillId="0" borderId="1" xfId="0" applyFont="1" applyFill="1" applyBorder="1" applyAlignment="1">
      <alignment horizontal="center" wrapText="1"/>
    </xf>
    <xf numFmtId="0" fontId="8" fillId="0" borderId="0" xfId="0" applyFont="1" applyFill="1"/>
    <xf numFmtId="3" fontId="8" fillId="0" borderId="0" xfId="0" applyNumberFormat="1" applyFont="1" applyFill="1"/>
    <xf numFmtId="49" fontId="2" fillId="0" borderId="1" xfId="1" applyNumberFormat="1" applyFont="1" applyFill="1" applyBorder="1" applyAlignment="1">
      <alignment horizontal="center" wrapText="1"/>
    </xf>
    <xf numFmtId="164" fontId="2" fillId="0" borderId="1" xfId="1" applyNumberFormat="1" applyFont="1" applyFill="1" applyBorder="1" applyAlignment="1">
      <alignment horizontal="center" wrapText="1"/>
    </xf>
    <xf numFmtId="3" fontId="7" fillId="0" borderId="1" xfId="0" applyNumberFormat="1" applyFont="1" applyFill="1" applyBorder="1" applyAlignment="1">
      <alignment horizontal="center"/>
    </xf>
    <xf numFmtId="3" fontId="2" fillId="0" borderId="1" xfId="1" applyNumberFormat="1" applyFont="1" applyFill="1" applyBorder="1" applyAlignment="1">
      <alignment horizontal="center"/>
    </xf>
    <xf numFmtId="1" fontId="8" fillId="0" borderId="0" xfId="0" applyNumberFormat="1" applyFont="1" applyFill="1"/>
    <xf numFmtId="3" fontId="9" fillId="0" borderId="2" xfId="3" applyNumberFormat="1" applyFont="1" applyFill="1" applyBorder="1" applyAlignment="1">
      <alignment horizontal="center"/>
    </xf>
    <xf numFmtId="3" fontId="9" fillId="0" borderId="1" xfId="3" applyNumberFormat="1" applyFont="1" applyFill="1" applyBorder="1" applyAlignment="1">
      <alignment horizontal="center"/>
    </xf>
    <xf numFmtId="3" fontId="7" fillId="0" borderId="0" xfId="0" applyNumberFormat="1" applyFont="1" applyFill="1" applyAlignment="1">
      <alignment horizontal="center"/>
    </xf>
    <xf numFmtId="0" fontId="0" fillId="0" borderId="0" xfId="0" applyFill="1"/>
    <xf numFmtId="0" fontId="2" fillId="0" borderId="3" xfId="0" applyFont="1" applyFill="1" applyBorder="1" applyAlignment="1">
      <alignment wrapText="1"/>
    </xf>
    <xf numFmtId="0" fontId="2" fillId="0" borderId="3" xfId="1" applyFont="1" applyFill="1" applyBorder="1" applyAlignment="1">
      <alignment horizontal="left" wrapText="1"/>
    </xf>
    <xf numFmtId="0" fontId="4" fillId="0" borderId="3" xfId="0" applyFont="1" applyFill="1" applyBorder="1" applyAlignment="1">
      <alignment wrapText="1"/>
    </xf>
    <xf numFmtId="0" fontId="5" fillId="0" borderId="3" xfId="0" applyFont="1" applyFill="1" applyBorder="1" applyAlignment="1">
      <alignment wrapText="1"/>
    </xf>
    <xf numFmtId="0" fontId="2" fillId="0" borderId="3" xfId="1" applyFont="1" applyFill="1" applyBorder="1" applyAlignment="1">
      <alignment wrapText="1"/>
    </xf>
    <xf numFmtId="0" fontId="3" fillId="0" borderId="0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 wrapText="1"/>
    </xf>
    <xf numFmtId="3" fontId="4" fillId="0" borderId="1" xfId="3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wrapText="1"/>
    </xf>
    <xf numFmtId="49" fontId="4" fillId="0" borderId="1" xfId="0" applyNumberFormat="1" applyFont="1" applyFill="1" applyBorder="1" applyAlignment="1">
      <alignment horizontal="center" vertical="center" wrapText="1"/>
    </xf>
    <xf numFmtId="3" fontId="3" fillId="0" borderId="0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wrapText="1"/>
    </xf>
    <xf numFmtId="0" fontId="0" fillId="0" borderId="0" xfId="0" applyFill="1" applyBorder="1"/>
    <xf numFmtId="0" fontId="2" fillId="2" borderId="0" xfId="0" applyFont="1" applyFill="1" applyAlignment="1"/>
    <xf numFmtId="49" fontId="2" fillId="2" borderId="1" xfId="0" applyNumberFormat="1" applyFont="1" applyFill="1" applyBorder="1" applyAlignment="1">
      <alignment horizontal="center" wrapText="1"/>
    </xf>
    <xf numFmtId="1" fontId="2" fillId="2" borderId="1" xfId="0" applyNumberFormat="1" applyFont="1" applyFill="1" applyBorder="1" applyAlignment="1">
      <alignment horizontal="center" wrapText="1"/>
    </xf>
    <xf numFmtId="3" fontId="2" fillId="2" borderId="1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wrapText="1"/>
    </xf>
    <xf numFmtId="0" fontId="0" fillId="2" borderId="0" xfId="0" applyFont="1" applyFill="1"/>
    <xf numFmtId="3" fontId="2" fillId="2" borderId="1" xfId="3" applyNumberFormat="1" applyFont="1" applyFill="1" applyBorder="1" applyAlignment="1">
      <alignment horizontal="center"/>
    </xf>
    <xf numFmtId="3" fontId="2" fillId="2" borderId="1" xfId="0" applyNumberFormat="1" applyFont="1" applyFill="1" applyBorder="1" applyAlignment="1">
      <alignment horizontal="center" wrapText="1"/>
    </xf>
    <xf numFmtId="3" fontId="7" fillId="2" borderId="1" xfId="0" applyNumberFormat="1" applyFont="1" applyFill="1" applyBorder="1" applyAlignment="1">
      <alignment horizontal="center"/>
    </xf>
    <xf numFmtId="0" fontId="2" fillId="2" borderId="1" xfId="1" applyFont="1" applyFill="1" applyBorder="1" applyAlignment="1">
      <alignment horizontal="left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/>
    </xf>
    <xf numFmtId="3" fontId="6" fillId="0" borderId="1" xfId="0" applyNumberFormat="1" applyFont="1" applyFill="1" applyBorder="1" applyAlignment="1">
      <alignment horizontal="center" vertical="center"/>
    </xf>
    <xf numFmtId="49" fontId="4" fillId="0" borderId="5" xfId="0" applyNumberFormat="1" applyFont="1" applyFill="1" applyBorder="1" applyAlignment="1">
      <alignment vertical="center"/>
    </xf>
    <xf numFmtId="49" fontId="4" fillId="0" borderId="7" xfId="0" applyNumberFormat="1" applyFont="1" applyFill="1" applyBorder="1" applyAlignment="1">
      <alignment vertical="center"/>
    </xf>
    <xf numFmtId="49" fontId="4" fillId="0" borderId="6" xfId="0" applyNumberFormat="1" applyFont="1" applyFill="1" applyBorder="1" applyAlignment="1">
      <alignment vertical="center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wrapText="1"/>
    </xf>
    <xf numFmtId="49" fontId="5" fillId="0" borderId="1" xfId="3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left" wrapText="1"/>
    </xf>
    <xf numFmtId="49" fontId="6" fillId="0" borderId="1" xfId="0" applyNumberFormat="1" applyFont="1" applyFill="1" applyBorder="1" applyAlignment="1">
      <alignment horizontal="center" wrapText="1"/>
    </xf>
    <xf numFmtId="1" fontId="2" fillId="0" borderId="1" xfId="0" applyNumberFormat="1" applyFont="1" applyFill="1" applyBorder="1" applyAlignment="1">
      <alignment horizontal="center"/>
    </xf>
    <xf numFmtId="1" fontId="2" fillId="0" borderId="1" xfId="1" applyNumberFormat="1" applyFont="1" applyFill="1" applyBorder="1" applyAlignment="1">
      <alignment horizontal="center" wrapText="1"/>
    </xf>
  </cellXfs>
  <cellStyles count="10">
    <cellStyle name="Денежный 2" xfId="6"/>
    <cellStyle name="Обычный" xfId="0" builtinId="0"/>
    <cellStyle name="Обычный 10 2 2" xfId="9"/>
    <cellStyle name="Обычный 2" xfId="1"/>
    <cellStyle name="Обычный 2 2 2 2" xfId="7"/>
    <cellStyle name="Обычный 2 3" xfId="8"/>
    <cellStyle name="Обычный 3" xfId="5"/>
    <cellStyle name="Процентный" xfId="2" builtinId="5"/>
    <cellStyle name="Финансовый [0]" xfId="3" builtinId="6"/>
    <cellStyle name="Финансовый [0]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E99"/>
  <sheetViews>
    <sheetView showZeros="0" tabSelected="1" view="pageBreakPreview" topLeftCell="B1" zoomScale="80" zoomScaleNormal="76" zoomScaleSheetLayoutView="80" workbookViewId="0">
      <selection activeCell="T12" sqref="T12"/>
    </sheetView>
  </sheetViews>
  <sheetFormatPr defaultRowHeight="16.5"/>
  <cols>
    <col min="1" max="1" width="10.85546875" style="1" hidden="1" customWidth="1"/>
    <col min="2" max="2" width="59.42578125" style="26" customWidth="1"/>
    <col min="3" max="3" width="8.7109375" style="27" customWidth="1"/>
    <col min="4" max="4" width="8.28515625" style="1" customWidth="1"/>
    <col min="5" max="5" width="8.140625" style="1" customWidth="1"/>
    <col min="6" max="6" width="20.42578125" style="28" customWidth="1"/>
    <col min="7" max="7" width="7.85546875" style="27" customWidth="1"/>
    <col min="8" max="8" width="13.140625" style="15" hidden="1" customWidth="1"/>
    <col min="9" max="9" width="12.42578125" style="39" hidden="1" customWidth="1"/>
    <col min="10" max="10" width="12.140625" style="40" hidden="1" customWidth="1"/>
    <col min="11" max="11" width="12.42578125" style="2" hidden="1" customWidth="1"/>
    <col min="12" max="12" width="16.140625" style="2" hidden="1" customWidth="1"/>
    <col min="13" max="13" width="17.28515625" style="2" hidden="1" customWidth="1"/>
    <col min="14" max="14" width="9.7109375" style="2" hidden="1" customWidth="1"/>
    <col min="15" max="15" width="10.140625" style="2" hidden="1" customWidth="1"/>
    <col min="16" max="16" width="11" style="2" hidden="1" customWidth="1"/>
    <col min="17" max="17" width="8.42578125" style="2" hidden="1" customWidth="1"/>
    <col min="18" max="18" width="0.140625" style="2" hidden="1" customWidth="1"/>
    <col min="19" max="19" width="1.5703125" style="2" hidden="1" customWidth="1"/>
    <col min="20" max="20" width="20.7109375" style="2" customWidth="1"/>
    <col min="21" max="21" width="20.5703125" style="2" customWidth="1"/>
    <col min="22" max="22" width="11" style="2" hidden="1" customWidth="1"/>
    <col min="23" max="23" width="14.42578125" style="2" hidden="1" customWidth="1"/>
    <col min="24" max="24" width="10.5703125" style="2" hidden="1" customWidth="1"/>
    <col min="25" max="25" width="13.7109375" style="2" hidden="1" customWidth="1"/>
    <col min="26" max="26" width="9.7109375" style="2" hidden="1" customWidth="1"/>
    <col min="27" max="27" width="12.85546875" style="2" hidden="1" customWidth="1"/>
    <col min="28" max="28" width="8.7109375" style="2" hidden="1" customWidth="1"/>
    <col min="29" max="30" width="11.85546875" style="2" hidden="1" customWidth="1"/>
    <col min="31" max="31" width="16.7109375" style="2" hidden="1" customWidth="1"/>
    <col min="32" max="32" width="20.28515625" style="2" customWidth="1"/>
    <col min="33" max="33" width="57.85546875" style="2" hidden="1" customWidth="1"/>
    <col min="34" max="34" width="0" style="2" hidden="1" customWidth="1"/>
    <col min="35" max="35" width="13" style="2" hidden="1" customWidth="1"/>
    <col min="36" max="36" width="0" style="2" hidden="1" customWidth="1"/>
    <col min="37" max="37" width="11.5703125" style="2" hidden="1" customWidth="1"/>
    <col min="38" max="38" width="12.28515625" style="2" hidden="1" customWidth="1"/>
    <col min="39" max="39" width="0" style="2" hidden="1" customWidth="1"/>
    <col min="40" max="40" width="12" style="2" hidden="1" customWidth="1"/>
    <col min="41" max="55" width="0" style="2" hidden="1" customWidth="1"/>
    <col min="56" max="56" width="15.85546875" style="2" hidden="1" customWidth="1"/>
    <col min="57" max="57" width="17.85546875" style="2" hidden="1" customWidth="1"/>
    <col min="58" max="16384" width="9.140625" style="2"/>
  </cols>
  <sheetData>
    <row r="1" spans="1:57" s="5" customFormat="1" ht="62.25" customHeight="1">
      <c r="A1" s="3"/>
      <c r="B1" s="72" t="s">
        <v>114</v>
      </c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AF1" s="56"/>
    </row>
    <row r="2" spans="1:57" s="5" customFormat="1" ht="35.25" customHeight="1">
      <c r="A2" s="3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</row>
    <row r="3" spans="1:57" ht="38.25" customHeight="1">
      <c r="A3" s="3"/>
      <c r="B3" s="73" t="s">
        <v>1</v>
      </c>
      <c r="C3" s="76" t="s">
        <v>4</v>
      </c>
      <c r="D3" s="79" t="s">
        <v>71</v>
      </c>
      <c r="E3" s="79" t="s">
        <v>5</v>
      </c>
      <c r="F3" s="79" t="s">
        <v>2</v>
      </c>
      <c r="G3" s="79" t="s">
        <v>3</v>
      </c>
      <c r="H3" s="67" t="s">
        <v>69</v>
      </c>
      <c r="I3" s="67"/>
      <c r="J3" s="74" t="s">
        <v>70</v>
      </c>
      <c r="K3" s="74"/>
      <c r="L3" s="67" t="s">
        <v>69</v>
      </c>
      <c r="M3" s="67"/>
      <c r="N3" s="75" t="s">
        <v>70</v>
      </c>
      <c r="O3" s="75"/>
      <c r="P3" s="67" t="s">
        <v>69</v>
      </c>
      <c r="Q3" s="67"/>
      <c r="R3" s="75" t="s">
        <v>70</v>
      </c>
      <c r="S3" s="75"/>
      <c r="T3" s="68" t="s">
        <v>69</v>
      </c>
      <c r="U3" s="69"/>
      <c r="V3" s="69"/>
      <c r="W3" s="69"/>
      <c r="X3" s="69"/>
      <c r="Y3" s="69"/>
      <c r="Z3" s="69"/>
      <c r="AA3" s="69"/>
      <c r="AB3" s="69"/>
      <c r="AC3" s="69"/>
      <c r="AD3" s="69"/>
      <c r="AE3" s="69"/>
      <c r="AF3" s="70"/>
      <c r="AG3" s="36" t="e">
        <f>U4*97.5%</f>
        <v>#VALUE!</v>
      </c>
      <c r="AH3" s="30"/>
      <c r="AI3" s="31" t="e">
        <f>#REF!-AG3</f>
        <v>#REF!</v>
      </c>
      <c r="AJ3" s="30"/>
      <c r="AK3" s="30" t="e">
        <f>U4*99%</f>
        <v>#VALUE!</v>
      </c>
      <c r="AL3" s="31" t="e">
        <f>AF4-AK3</f>
        <v>#VALUE!</v>
      </c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  <c r="BA3" s="30"/>
      <c r="BB3" s="30"/>
      <c r="BC3" s="30"/>
      <c r="BD3" s="30"/>
      <c r="BE3" s="30"/>
    </row>
    <row r="4" spans="1:57" ht="40.5">
      <c r="A4" s="4"/>
      <c r="B4" s="73"/>
      <c r="C4" s="77"/>
      <c r="D4" s="80"/>
      <c r="E4" s="80"/>
      <c r="F4" s="80"/>
      <c r="G4" s="80"/>
      <c r="H4" s="67">
        <v>2017</v>
      </c>
      <c r="I4" s="67" t="s">
        <v>72</v>
      </c>
      <c r="J4" s="71">
        <v>2017</v>
      </c>
      <c r="K4" s="71" t="s">
        <v>72</v>
      </c>
      <c r="L4" s="67">
        <v>2017</v>
      </c>
      <c r="M4" s="67" t="s">
        <v>72</v>
      </c>
      <c r="N4" s="71">
        <v>2017</v>
      </c>
      <c r="O4" s="71" t="s">
        <v>72</v>
      </c>
      <c r="P4" s="67">
        <v>2017</v>
      </c>
      <c r="Q4" s="67" t="s">
        <v>72</v>
      </c>
      <c r="R4" s="71">
        <v>2017</v>
      </c>
      <c r="S4" s="71" t="s">
        <v>72</v>
      </c>
      <c r="T4" s="67" t="s">
        <v>85</v>
      </c>
      <c r="U4" s="67" t="s">
        <v>86</v>
      </c>
      <c r="V4" s="71">
        <v>2017</v>
      </c>
      <c r="W4" s="71" t="s">
        <v>72</v>
      </c>
      <c r="X4" s="67">
        <v>2017</v>
      </c>
      <c r="Y4" s="67" t="s">
        <v>72</v>
      </c>
      <c r="Z4" s="71">
        <v>2017</v>
      </c>
      <c r="AA4" s="71" t="s">
        <v>72</v>
      </c>
      <c r="AB4" s="67">
        <v>2017</v>
      </c>
      <c r="AC4" s="67" t="s">
        <v>72</v>
      </c>
      <c r="AD4" s="71">
        <v>2017</v>
      </c>
      <c r="AE4" s="71" t="s">
        <v>72</v>
      </c>
      <c r="AF4" s="67" t="s">
        <v>87</v>
      </c>
      <c r="AG4" s="43" t="s">
        <v>24</v>
      </c>
      <c r="AH4" s="29">
        <v>913</v>
      </c>
      <c r="AI4" s="17"/>
      <c r="AJ4" s="17"/>
      <c r="AK4" s="18"/>
      <c r="AL4" s="17"/>
      <c r="AM4" s="19"/>
      <c r="AN4" s="19" t="e">
        <f>AN5+#REF!+#REF!+#REF!+AN75</f>
        <v>#REF!</v>
      </c>
      <c r="AO4" s="19" t="e">
        <f>AO5+#REF!+#REF!+#REF!+AO75</f>
        <v>#REF!</v>
      </c>
      <c r="AP4" s="19" t="e">
        <f>AP5+#REF!+#REF!+#REF!+AP75</f>
        <v>#REF!</v>
      </c>
      <c r="AQ4" s="19" t="e">
        <f>AQ5+#REF!+#REF!+#REF!+AQ75</f>
        <v>#REF!</v>
      </c>
      <c r="AR4" s="19" t="e">
        <f>AR5+#REF!+#REF!+#REF!+AR75</f>
        <v>#REF!</v>
      </c>
      <c r="AS4" s="19" t="e">
        <f>AS5+#REF!+#REF!+#REF!+AS75</f>
        <v>#REF!</v>
      </c>
      <c r="AT4" s="19" t="e">
        <f>AT5+#REF!+#REF!+#REF!+AT75</f>
        <v>#REF!</v>
      </c>
      <c r="AU4" s="19" t="e">
        <f>AU5+#REF!+#REF!+#REF!+AU75</f>
        <v>#REF!</v>
      </c>
      <c r="AV4" s="19" t="e">
        <f>AV5+#REF!+#REF!+#REF!+AV75</f>
        <v>#REF!</v>
      </c>
      <c r="AW4" s="19" t="e">
        <f>AW5+#REF!+#REF!+#REF!+AW75</f>
        <v>#REF!</v>
      </c>
      <c r="AX4" s="19" t="e">
        <f>AX5+#REF!+#REF!+#REF!+AX75</f>
        <v>#REF!</v>
      </c>
      <c r="AY4" s="19" t="e">
        <f>AY5+#REF!+#REF!+#REF!+AY75</f>
        <v>#REF!</v>
      </c>
      <c r="AZ4" s="19" t="e">
        <f>AZ5+#REF!+#REF!+#REF!+AZ75</f>
        <v>#REF!</v>
      </c>
      <c r="BA4" s="19" t="e">
        <f>BA5+#REF!+#REF!+#REF!+BA75</f>
        <v>#REF!</v>
      </c>
      <c r="BB4" s="19" t="e">
        <f>BB5+#REF!+#REF!+#REF!+BB75</f>
        <v>#REF!</v>
      </c>
      <c r="BC4" s="19" t="e">
        <f>BC5+#REF!+#REF!+#REF!+BC75</f>
        <v>#REF!</v>
      </c>
      <c r="BD4" s="19" t="e">
        <f>BD5+#REF!+#REF!+#REF!+BD75</f>
        <v>#REF!</v>
      </c>
      <c r="BE4" s="19" t="e">
        <f>BE5+#REF!+#REF!+#REF!+BE75</f>
        <v>#REF!</v>
      </c>
    </row>
    <row r="5" spans="1:57" ht="34.5" customHeight="1">
      <c r="A5" s="4"/>
      <c r="B5" s="73"/>
      <c r="C5" s="78"/>
      <c r="D5" s="81"/>
      <c r="E5" s="81"/>
      <c r="F5" s="81"/>
      <c r="G5" s="81"/>
      <c r="H5" s="67"/>
      <c r="I5" s="67"/>
      <c r="J5" s="71"/>
      <c r="K5" s="71"/>
      <c r="L5" s="67"/>
      <c r="M5" s="67"/>
      <c r="N5" s="71"/>
      <c r="O5" s="71"/>
      <c r="P5" s="67"/>
      <c r="Q5" s="67"/>
      <c r="R5" s="71"/>
      <c r="S5" s="71"/>
      <c r="T5" s="67"/>
      <c r="U5" s="67"/>
      <c r="V5" s="71"/>
      <c r="W5" s="71"/>
      <c r="X5" s="67"/>
      <c r="Y5" s="67"/>
      <c r="Z5" s="71"/>
      <c r="AA5" s="71"/>
      <c r="AB5" s="67"/>
      <c r="AC5" s="67"/>
      <c r="AD5" s="71"/>
      <c r="AE5" s="71"/>
      <c r="AF5" s="67"/>
      <c r="AG5" s="44" t="s">
        <v>25</v>
      </c>
      <c r="AH5" s="12">
        <v>913</v>
      </c>
      <c r="AI5" s="21" t="s">
        <v>18</v>
      </c>
      <c r="AJ5" s="21" t="s">
        <v>6</v>
      </c>
      <c r="AK5" s="22"/>
      <c r="AL5" s="21"/>
      <c r="AM5" s="12"/>
      <c r="AN5" s="12" t="e">
        <f t="shared" ref="AN5:BE5" si="0">AN6+AN30</f>
        <v>#REF!</v>
      </c>
      <c r="AO5" s="12" t="e">
        <f t="shared" si="0"/>
        <v>#REF!</v>
      </c>
      <c r="AP5" s="12" t="e">
        <f t="shared" si="0"/>
        <v>#REF!</v>
      </c>
      <c r="AQ5" s="12" t="e">
        <f t="shared" si="0"/>
        <v>#REF!</v>
      </c>
      <c r="AR5" s="12" t="e">
        <f t="shared" si="0"/>
        <v>#REF!</v>
      </c>
      <c r="AS5" s="12" t="e">
        <f t="shared" si="0"/>
        <v>#REF!</v>
      </c>
      <c r="AT5" s="12" t="e">
        <f t="shared" si="0"/>
        <v>#REF!</v>
      </c>
      <c r="AU5" s="12" t="e">
        <f t="shared" si="0"/>
        <v>#REF!</v>
      </c>
      <c r="AV5" s="12" t="e">
        <f t="shared" si="0"/>
        <v>#REF!</v>
      </c>
      <c r="AW5" s="12" t="e">
        <f t="shared" si="0"/>
        <v>#REF!</v>
      </c>
      <c r="AX5" s="12" t="e">
        <f t="shared" si="0"/>
        <v>#REF!</v>
      </c>
      <c r="AY5" s="12" t="e">
        <f t="shared" si="0"/>
        <v>#REF!</v>
      </c>
      <c r="AZ5" s="12" t="e">
        <f t="shared" si="0"/>
        <v>#REF!</v>
      </c>
      <c r="BA5" s="12" t="e">
        <f t="shared" si="0"/>
        <v>#REF!</v>
      </c>
      <c r="BB5" s="12" t="e">
        <f t="shared" si="0"/>
        <v>#REF!</v>
      </c>
      <c r="BC5" s="12" t="e">
        <f t="shared" si="0"/>
        <v>#REF!</v>
      </c>
      <c r="BD5" s="12" t="e">
        <f t="shared" si="0"/>
        <v>#REF!</v>
      </c>
      <c r="BE5" s="12" t="e">
        <f t="shared" si="0"/>
        <v>#REF!</v>
      </c>
    </row>
    <row r="6" spans="1:57" ht="60.75">
      <c r="A6" s="4"/>
      <c r="B6" s="54" t="s">
        <v>115</v>
      </c>
      <c r="C6" s="52">
        <v>913</v>
      </c>
      <c r="D6" s="52"/>
      <c r="E6" s="52"/>
      <c r="F6" s="50"/>
      <c r="G6" s="52"/>
      <c r="H6" s="49" t="e">
        <f>H7+H23+H47+H57+#REF!</f>
        <v>#REF!</v>
      </c>
      <c r="I6" s="49" t="e">
        <f>I7+I23+I47+I57+#REF!</f>
        <v>#REF!</v>
      </c>
      <c r="J6" s="49" t="e">
        <f>J7+J23+J47+J57+#REF!</f>
        <v>#REF!</v>
      </c>
      <c r="K6" s="49" t="e">
        <f>K7+K23+K47+K57+#REF!</f>
        <v>#REF!</v>
      </c>
      <c r="L6" s="49" t="e">
        <f>L7+L23+L47+L57+#REF!</f>
        <v>#REF!</v>
      </c>
      <c r="M6" s="49" t="e">
        <f>M7+M23+M47+M57+#REF!</f>
        <v>#REF!</v>
      </c>
      <c r="N6" s="49" t="e">
        <f>N7+N23+N47+N57+#REF!</f>
        <v>#REF!</v>
      </c>
      <c r="O6" s="49" t="e">
        <f>O7+O23+O47+O57+#REF!</f>
        <v>#REF!</v>
      </c>
      <c r="P6" s="49" t="e">
        <f>P7+P23+P47+P57+#REF!</f>
        <v>#REF!</v>
      </c>
      <c r="Q6" s="49" t="e">
        <f>Q7+Q23+Q47+Q57+#REF!</f>
        <v>#REF!</v>
      </c>
      <c r="R6" s="49" t="e">
        <f>R7+R23+R47+R57+#REF!</f>
        <v>#REF!</v>
      </c>
      <c r="S6" s="49" t="e">
        <f>S7+S23+S47+S57+#REF!</f>
        <v>#REF!</v>
      </c>
      <c r="T6" s="49">
        <f t="shared" ref="T6:BE6" si="1">T7+T23+T47+T57+T37+T75</f>
        <v>1959420</v>
      </c>
      <c r="U6" s="49">
        <f t="shared" si="1"/>
        <v>1900637</v>
      </c>
      <c r="V6" s="49" t="e">
        <f t="shared" si="1"/>
        <v>#REF!</v>
      </c>
      <c r="W6" s="49" t="e">
        <f t="shared" si="1"/>
        <v>#REF!</v>
      </c>
      <c r="X6" s="49" t="e">
        <f t="shared" si="1"/>
        <v>#REF!</v>
      </c>
      <c r="Y6" s="49" t="e">
        <f t="shared" si="1"/>
        <v>#REF!</v>
      </c>
      <c r="Z6" s="49" t="e">
        <f t="shared" si="1"/>
        <v>#REF!</v>
      </c>
      <c r="AA6" s="49" t="e">
        <f t="shared" si="1"/>
        <v>#REF!</v>
      </c>
      <c r="AB6" s="49" t="e">
        <f t="shared" si="1"/>
        <v>#REF!</v>
      </c>
      <c r="AC6" s="49" t="e">
        <f t="shared" si="1"/>
        <v>#REF!</v>
      </c>
      <c r="AD6" s="49" t="e">
        <f t="shared" si="1"/>
        <v>#REF!</v>
      </c>
      <c r="AE6" s="49" t="e">
        <f t="shared" si="1"/>
        <v>#REF!</v>
      </c>
      <c r="AF6" s="49">
        <f t="shared" si="1"/>
        <v>1959420</v>
      </c>
      <c r="AG6" s="49" t="e">
        <f t="shared" si="1"/>
        <v>#VALUE!</v>
      </c>
      <c r="AH6" s="49" t="e">
        <f t="shared" si="1"/>
        <v>#REF!</v>
      </c>
      <c r="AI6" s="49">
        <f t="shared" si="1"/>
        <v>31</v>
      </c>
      <c r="AJ6" s="49">
        <f t="shared" si="1"/>
        <v>10</v>
      </c>
      <c r="AK6" s="49" t="e">
        <f t="shared" si="1"/>
        <v>#VALUE!</v>
      </c>
      <c r="AL6" s="49">
        <f t="shared" si="1"/>
        <v>0</v>
      </c>
      <c r="AM6" s="49">
        <f t="shared" si="1"/>
        <v>0</v>
      </c>
      <c r="AN6" s="49" t="e">
        <f t="shared" si="1"/>
        <v>#REF!</v>
      </c>
      <c r="AO6" s="49" t="e">
        <f t="shared" si="1"/>
        <v>#REF!</v>
      </c>
      <c r="AP6" s="49" t="e">
        <f t="shared" si="1"/>
        <v>#REF!</v>
      </c>
      <c r="AQ6" s="49" t="e">
        <f t="shared" si="1"/>
        <v>#REF!</v>
      </c>
      <c r="AR6" s="49" t="e">
        <f t="shared" si="1"/>
        <v>#REF!</v>
      </c>
      <c r="AS6" s="49" t="e">
        <f t="shared" si="1"/>
        <v>#REF!</v>
      </c>
      <c r="AT6" s="49" t="e">
        <f t="shared" si="1"/>
        <v>#REF!</v>
      </c>
      <c r="AU6" s="49" t="e">
        <f t="shared" si="1"/>
        <v>#REF!</v>
      </c>
      <c r="AV6" s="49" t="e">
        <f t="shared" si="1"/>
        <v>#REF!</v>
      </c>
      <c r="AW6" s="49" t="e">
        <f t="shared" si="1"/>
        <v>#REF!</v>
      </c>
      <c r="AX6" s="49" t="e">
        <f t="shared" si="1"/>
        <v>#REF!</v>
      </c>
      <c r="AY6" s="49" t="e">
        <f t="shared" si="1"/>
        <v>#REF!</v>
      </c>
      <c r="AZ6" s="49" t="e">
        <f t="shared" si="1"/>
        <v>#REF!</v>
      </c>
      <c r="BA6" s="49" t="e">
        <f t="shared" si="1"/>
        <v>#REF!</v>
      </c>
      <c r="BB6" s="49" t="e">
        <f t="shared" si="1"/>
        <v>#REF!</v>
      </c>
      <c r="BC6" s="49" t="e">
        <f t="shared" si="1"/>
        <v>#REF!</v>
      </c>
      <c r="BD6" s="49" t="e">
        <f t="shared" si="1"/>
        <v>#REF!</v>
      </c>
      <c r="BE6" s="49" t="e">
        <f t="shared" si="1"/>
        <v>#REF!</v>
      </c>
    </row>
    <row r="7" spans="1:57" ht="25.5" customHeight="1">
      <c r="A7" s="4"/>
      <c r="B7" s="82" t="s">
        <v>25</v>
      </c>
      <c r="C7" s="83">
        <v>913</v>
      </c>
      <c r="D7" s="21" t="s">
        <v>18</v>
      </c>
      <c r="E7" s="21" t="s">
        <v>6</v>
      </c>
      <c r="F7" s="22"/>
      <c r="G7" s="21"/>
      <c r="H7" s="12">
        <f t="shared" ref="H7:AF7" si="2">H8</f>
        <v>899104</v>
      </c>
      <c r="I7" s="12">
        <f t="shared" si="2"/>
        <v>899145</v>
      </c>
      <c r="J7" s="12">
        <f t="shared" si="2"/>
        <v>0</v>
      </c>
      <c r="K7" s="12">
        <f t="shared" si="2"/>
        <v>0</v>
      </c>
      <c r="L7" s="12">
        <f t="shared" si="2"/>
        <v>899104</v>
      </c>
      <c r="M7" s="12">
        <f t="shared" si="2"/>
        <v>899145</v>
      </c>
      <c r="N7" s="12">
        <f t="shared" si="2"/>
        <v>0</v>
      </c>
      <c r="O7" s="12">
        <f t="shared" si="2"/>
        <v>0</v>
      </c>
      <c r="P7" s="12">
        <f t="shared" si="2"/>
        <v>899104</v>
      </c>
      <c r="Q7" s="12">
        <f t="shared" si="2"/>
        <v>899145</v>
      </c>
      <c r="R7" s="12">
        <f t="shared" si="2"/>
        <v>0</v>
      </c>
      <c r="S7" s="12">
        <f t="shared" si="2"/>
        <v>0</v>
      </c>
      <c r="T7" s="12">
        <f t="shared" si="2"/>
        <v>971425</v>
      </c>
      <c r="U7" s="12">
        <f t="shared" si="2"/>
        <v>942281</v>
      </c>
      <c r="V7" s="12" t="e">
        <f t="shared" si="2"/>
        <v>#REF!</v>
      </c>
      <c r="W7" s="12" t="e">
        <f t="shared" si="2"/>
        <v>#REF!</v>
      </c>
      <c r="X7" s="12" t="e">
        <f t="shared" si="2"/>
        <v>#REF!</v>
      </c>
      <c r="Y7" s="12" t="e">
        <f t="shared" si="2"/>
        <v>#REF!</v>
      </c>
      <c r="Z7" s="12" t="e">
        <f t="shared" si="2"/>
        <v>#REF!</v>
      </c>
      <c r="AA7" s="12" t="e">
        <f t="shared" si="2"/>
        <v>#REF!</v>
      </c>
      <c r="AB7" s="12" t="e">
        <f t="shared" si="2"/>
        <v>#REF!</v>
      </c>
      <c r="AC7" s="12" t="e">
        <f t="shared" si="2"/>
        <v>#REF!</v>
      </c>
      <c r="AD7" s="12" t="e">
        <f t="shared" si="2"/>
        <v>#REF!</v>
      </c>
      <c r="AE7" s="12" t="e">
        <f t="shared" si="2"/>
        <v>#REF!</v>
      </c>
      <c r="AF7" s="12">
        <f t="shared" si="2"/>
        <v>971425</v>
      </c>
      <c r="AG7" s="13" t="s">
        <v>28</v>
      </c>
      <c r="AH7" s="7" t="e">
        <f>#REF!</f>
        <v>#REF!</v>
      </c>
      <c r="AI7" s="7" t="s">
        <v>18</v>
      </c>
      <c r="AJ7" s="7" t="s">
        <v>6</v>
      </c>
      <c r="AK7" s="11" t="s">
        <v>29</v>
      </c>
      <c r="AL7" s="7"/>
      <c r="AM7" s="9"/>
      <c r="AN7" s="9">
        <f t="shared" ref="AN7:BA7" si="3">AN8</f>
        <v>1896</v>
      </c>
      <c r="AO7" s="9">
        <f t="shared" si="3"/>
        <v>0</v>
      </c>
      <c r="AP7" s="9">
        <f t="shared" si="3"/>
        <v>0</v>
      </c>
      <c r="AQ7" s="9">
        <f t="shared" si="3"/>
        <v>0</v>
      </c>
      <c r="AR7" s="9">
        <f t="shared" si="3"/>
        <v>1896</v>
      </c>
      <c r="AS7" s="9">
        <f t="shared" si="3"/>
        <v>0</v>
      </c>
      <c r="AT7" s="9">
        <f t="shared" si="3"/>
        <v>0</v>
      </c>
      <c r="AU7" s="9">
        <f t="shared" si="3"/>
        <v>0</v>
      </c>
      <c r="AV7" s="9">
        <f t="shared" si="3"/>
        <v>1896</v>
      </c>
      <c r="AW7" s="9">
        <f t="shared" si="3"/>
        <v>0</v>
      </c>
      <c r="AX7" s="9">
        <f t="shared" si="3"/>
        <v>0</v>
      </c>
      <c r="AY7" s="9">
        <f t="shared" si="3"/>
        <v>0</v>
      </c>
      <c r="AZ7" s="9">
        <f t="shared" si="3"/>
        <v>1896</v>
      </c>
      <c r="BA7" s="9">
        <f t="shared" si="3"/>
        <v>0</v>
      </c>
      <c r="BB7" s="9">
        <f t="shared" ref="BB7:BE7" si="4">BB8</f>
        <v>0</v>
      </c>
      <c r="BC7" s="9">
        <f t="shared" si="4"/>
        <v>0</v>
      </c>
      <c r="BD7" s="9">
        <f t="shared" si="4"/>
        <v>0</v>
      </c>
      <c r="BE7" s="9">
        <f t="shared" si="4"/>
        <v>0</v>
      </c>
    </row>
    <row r="8" spans="1:57" ht="49.5">
      <c r="A8" s="4"/>
      <c r="B8" s="51" t="s">
        <v>88</v>
      </c>
      <c r="C8" s="7">
        <f t="shared" ref="C8:C12" si="5">C7</f>
        <v>913</v>
      </c>
      <c r="D8" s="7" t="s">
        <v>18</v>
      </c>
      <c r="E8" s="7" t="s">
        <v>6</v>
      </c>
      <c r="F8" s="7" t="s">
        <v>89</v>
      </c>
      <c r="G8" s="7"/>
      <c r="H8" s="10">
        <f t="shared" ref="H8:AF8" si="6">H9+H14+H19</f>
        <v>899104</v>
      </c>
      <c r="I8" s="10">
        <f t="shared" si="6"/>
        <v>899145</v>
      </c>
      <c r="J8" s="10">
        <f t="shared" si="6"/>
        <v>0</v>
      </c>
      <c r="K8" s="10">
        <f t="shared" si="6"/>
        <v>0</v>
      </c>
      <c r="L8" s="10">
        <f t="shared" si="6"/>
        <v>899104</v>
      </c>
      <c r="M8" s="10">
        <f t="shared" si="6"/>
        <v>899145</v>
      </c>
      <c r="N8" s="10">
        <f t="shared" si="6"/>
        <v>0</v>
      </c>
      <c r="O8" s="10">
        <f t="shared" si="6"/>
        <v>0</v>
      </c>
      <c r="P8" s="10">
        <f t="shared" si="6"/>
        <v>899104</v>
      </c>
      <c r="Q8" s="10">
        <f t="shared" si="6"/>
        <v>899145</v>
      </c>
      <c r="R8" s="10">
        <f t="shared" si="6"/>
        <v>0</v>
      </c>
      <c r="S8" s="10">
        <f t="shared" si="6"/>
        <v>0</v>
      </c>
      <c r="T8" s="10">
        <f t="shared" si="6"/>
        <v>971425</v>
      </c>
      <c r="U8" s="10">
        <f t="shared" si="6"/>
        <v>942281</v>
      </c>
      <c r="V8" s="10" t="e">
        <f t="shared" si="6"/>
        <v>#REF!</v>
      </c>
      <c r="W8" s="10" t="e">
        <f t="shared" si="6"/>
        <v>#REF!</v>
      </c>
      <c r="X8" s="10" t="e">
        <f t="shared" si="6"/>
        <v>#REF!</v>
      </c>
      <c r="Y8" s="10" t="e">
        <f t="shared" si="6"/>
        <v>#REF!</v>
      </c>
      <c r="Z8" s="10" t="e">
        <f t="shared" si="6"/>
        <v>#REF!</v>
      </c>
      <c r="AA8" s="10" t="e">
        <f t="shared" si="6"/>
        <v>#REF!</v>
      </c>
      <c r="AB8" s="10" t="e">
        <f t="shared" si="6"/>
        <v>#REF!</v>
      </c>
      <c r="AC8" s="10" t="e">
        <f t="shared" si="6"/>
        <v>#REF!</v>
      </c>
      <c r="AD8" s="10" t="e">
        <f t="shared" si="6"/>
        <v>#REF!</v>
      </c>
      <c r="AE8" s="10" t="e">
        <f t="shared" si="6"/>
        <v>#REF!</v>
      </c>
      <c r="AF8" s="10">
        <f t="shared" si="6"/>
        <v>971425</v>
      </c>
      <c r="AG8" s="13" t="s">
        <v>13</v>
      </c>
      <c r="AH8" s="7" t="e">
        <f>AH7</f>
        <v>#REF!</v>
      </c>
      <c r="AI8" s="7" t="s">
        <v>18</v>
      </c>
      <c r="AJ8" s="7" t="s">
        <v>6</v>
      </c>
      <c r="AK8" s="11" t="s">
        <v>29</v>
      </c>
      <c r="AL8" s="7" t="s">
        <v>14</v>
      </c>
      <c r="AM8" s="10"/>
      <c r="AN8" s="10">
        <f t="shared" ref="AN8:BE8" si="7">AN9++AN10</f>
        <v>1896</v>
      </c>
      <c r="AO8" s="10">
        <f t="shared" si="7"/>
        <v>0</v>
      </c>
      <c r="AP8" s="10">
        <f t="shared" si="7"/>
        <v>0</v>
      </c>
      <c r="AQ8" s="10">
        <f t="shared" si="7"/>
        <v>0</v>
      </c>
      <c r="AR8" s="10">
        <f t="shared" si="7"/>
        <v>1896</v>
      </c>
      <c r="AS8" s="10">
        <f t="shared" si="7"/>
        <v>0</v>
      </c>
      <c r="AT8" s="10">
        <f t="shared" si="7"/>
        <v>0</v>
      </c>
      <c r="AU8" s="10">
        <f t="shared" si="7"/>
        <v>0</v>
      </c>
      <c r="AV8" s="10">
        <f t="shared" si="7"/>
        <v>1896</v>
      </c>
      <c r="AW8" s="10">
        <f t="shared" si="7"/>
        <v>0</v>
      </c>
      <c r="AX8" s="10">
        <f t="shared" si="7"/>
        <v>0</v>
      </c>
      <c r="AY8" s="10">
        <f t="shared" si="7"/>
        <v>0</v>
      </c>
      <c r="AZ8" s="10">
        <f t="shared" si="7"/>
        <v>1896</v>
      </c>
      <c r="BA8" s="10">
        <f t="shared" si="7"/>
        <v>0</v>
      </c>
      <c r="BB8" s="10">
        <f t="shared" si="7"/>
        <v>0</v>
      </c>
      <c r="BC8" s="10">
        <f t="shared" si="7"/>
        <v>0</v>
      </c>
      <c r="BD8" s="10">
        <f t="shared" si="7"/>
        <v>0</v>
      </c>
      <c r="BE8" s="10">
        <f t="shared" si="7"/>
        <v>0</v>
      </c>
    </row>
    <row r="9" spans="1:57" ht="36" customHeight="1">
      <c r="A9" s="4"/>
      <c r="B9" s="51" t="s">
        <v>61</v>
      </c>
      <c r="C9" s="7">
        <f t="shared" si="5"/>
        <v>913</v>
      </c>
      <c r="D9" s="7" t="s">
        <v>18</v>
      </c>
      <c r="E9" s="7" t="s">
        <v>6</v>
      </c>
      <c r="F9" s="7" t="s">
        <v>90</v>
      </c>
      <c r="G9" s="32"/>
      <c r="H9" s="9">
        <f>H10</f>
        <v>629710</v>
      </c>
      <c r="I9" s="9">
        <f t="shared" ref="I9:X10" si="8">I10</f>
        <v>629710</v>
      </c>
      <c r="J9" s="9">
        <f t="shared" si="8"/>
        <v>-66605</v>
      </c>
      <c r="K9" s="9">
        <f t="shared" si="8"/>
        <v>-66605</v>
      </c>
      <c r="L9" s="9">
        <f t="shared" si="8"/>
        <v>563105</v>
      </c>
      <c r="M9" s="9">
        <f t="shared" si="8"/>
        <v>563105</v>
      </c>
      <c r="N9" s="9">
        <f t="shared" si="8"/>
        <v>0</v>
      </c>
      <c r="O9" s="9">
        <f t="shared" si="8"/>
        <v>0</v>
      </c>
      <c r="P9" s="9">
        <f t="shared" si="8"/>
        <v>563105</v>
      </c>
      <c r="Q9" s="9">
        <f t="shared" si="8"/>
        <v>563105</v>
      </c>
      <c r="R9" s="9">
        <f t="shared" si="8"/>
        <v>0</v>
      </c>
      <c r="S9" s="9">
        <f t="shared" si="8"/>
        <v>0</v>
      </c>
      <c r="T9" s="9">
        <f t="shared" si="8"/>
        <v>628769</v>
      </c>
      <c r="U9" s="9">
        <f t="shared" si="8"/>
        <v>609906</v>
      </c>
      <c r="V9" s="9" t="e">
        <f t="shared" si="8"/>
        <v>#REF!</v>
      </c>
      <c r="W9" s="9" t="e">
        <f t="shared" si="8"/>
        <v>#REF!</v>
      </c>
      <c r="X9" s="9" t="e">
        <f t="shared" si="8"/>
        <v>#REF!</v>
      </c>
      <c r="Y9" s="9" t="e">
        <f t="shared" ref="U9:AF10" si="9">Y10</f>
        <v>#REF!</v>
      </c>
      <c r="Z9" s="9" t="e">
        <f t="shared" si="9"/>
        <v>#REF!</v>
      </c>
      <c r="AA9" s="9" t="e">
        <f t="shared" si="9"/>
        <v>#REF!</v>
      </c>
      <c r="AB9" s="9" t="e">
        <f t="shared" si="9"/>
        <v>#REF!</v>
      </c>
      <c r="AC9" s="9" t="e">
        <f t="shared" si="9"/>
        <v>#REF!</v>
      </c>
      <c r="AD9" s="9" t="e">
        <f t="shared" si="9"/>
        <v>#REF!</v>
      </c>
      <c r="AE9" s="9" t="e">
        <f t="shared" si="9"/>
        <v>#REF!</v>
      </c>
      <c r="AF9" s="9">
        <f t="shared" si="9"/>
        <v>628769</v>
      </c>
      <c r="AG9" s="14" t="s">
        <v>44</v>
      </c>
      <c r="AH9" s="7" t="e">
        <f>AH8</f>
        <v>#REF!</v>
      </c>
      <c r="AI9" s="7" t="s">
        <v>18</v>
      </c>
      <c r="AJ9" s="7" t="s">
        <v>6</v>
      </c>
      <c r="AK9" s="11" t="s">
        <v>29</v>
      </c>
      <c r="AL9" s="20">
        <v>610</v>
      </c>
      <c r="AM9" s="10">
        <v>610</v>
      </c>
      <c r="AN9" s="10">
        <f>40084-421+20468-58367</f>
        <v>1764</v>
      </c>
      <c r="AO9" s="34"/>
      <c r="AP9" s="10">
        <f>-32</f>
        <v>-32</v>
      </c>
      <c r="AQ9" s="34"/>
      <c r="AR9" s="10">
        <f>AN9+AP9</f>
        <v>1732</v>
      </c>
      <c r="AS9" s="34">
        <f>AQ9+AO9</f>
        <v>0</v>
      </c>
      <c r="AT9" s="10"/>
      <c r="AU9" s="34"/>
      <c r="AV9" s="10">
        <f>AR9+AT9</f>
        <v>1732</v>
      </c>
      <c r="AW9" s="34">
        <f>AU9+AS9</f>
        <v>0</v>
      </c>
      <c r="AX9" s="10"/>
      <c r="AY9" s="34"/>
      <c r="AZ9" s="10">
        <f>AV9+AX9</f>
        <v>1732</v>
      </c>
      <c r="BA9" s="34">
        <f>AY9+AW9</f>
        <v>0</v>
      </c>
      <c r="BB9" s="10"/>
      <c r="BC9" s="34"/>
      <c r="BD9" s="20"/>
      <c r="BE9" s="20">
        <f t="shared" ref="BE9:BE10" si="10">BA9+BC9</f>
        <v>0</v>
      </c>
    </row>
    <row r="10" spans="1:57" ht="21.75" customHeight="1">
      <c r="A10" s="4"/>
      <c r="B10" s="14" t="s">
        <v>26</v>
      </c>
      <c r="C10" s="7">
        <f t="shared" si="5"/>
        <v>913</v>
      </c>
      <c r="D10" s="7" t="s">
        <v>18</v>
      </c>
      <c r="E10" s="7" t="s">
        <v>6</v>
      </c>
      <c r="F10" s="7" t="s">
        <v>91</v>
      </c>
      <c r="G10" s="32"/>
      <c r="H10" s="9">
        <f>H11</f>
        <v>629710</v>
      </c>
      <c r="I10" s="9">
        <f t="shared" si="8"/>
        <v>629710</v>
      </c>
      <c r="J10" s="9">
        <f t="shared" si="8"/>
        <v>-66605</v>
      </c>
      <c r="K10" s="9">
        <f t="shared" si="8"/>
        <v>-66605</v>
      </c>
      <c r="L10" s="9">
        <f t="shared" si="8"/>
        <v>563105</v>
      </c>
      <c r="M10" s="9">
        <f t="shared" si="8"/>
        <v>563105</v>
      </c>
      <c r="N10" s="9">
        <f t="shared" si="8"/>
        <v>0</v>
      </c>
      <c r="O10" s="9">
        <f t="shared" si="8"/>
        <v>0</v>
      </c>
      <c r="P10" s="9">
        <f t="shared" si="8"/>
        <v>563105</v>
      </c>
      <c r="Q10" s="9">
        <f t="shared" si="8"/>
        <v>563105</v>
      </c>
      <c r="R10" s="9">
        <f t="shared" si="8"/>
        <v>0</v>
      </c>
      <c r="S10" s="9">
        <f t="shared" si="8"/>
        <v>0</v>
      </c>
      <c r="T10" s="9">
        <f t="shared" si="8"/>
        <v>628769</v>
      </c>
      <c r="U10" s="9">
        <f t="shared" si="9"/>
        <v>609906</v>
      </c>
      <c r="V10" s="9" t="e">
        <f t="shared" si="9"/>
        <v>#REF!</v>
      </c>
      <c r="W10" s="9" t="e">
        <f t="shared" si="9"/>
        <v>#REF!</v>
      </c>
      <c r="X10" s="9" t="e">
        <f t="shared" si="9"/>
        <v>#REF!</v>
      </c>
      <c r="Y10" s="9" t="e">
        <f t="shared" si="9"/>
        <v>#REF!</v>
      </c>
      <c r="Z10" s="9" t="e">
        <f t="shared" si="9"/>
        <v>#REF!</v>
      </c>
      <c r="AA10" s="9" t="e">
        <f t="shared" si="9"/>
        <v>#REF!</v>
      </c>
      <c r="AB10" s="9" t="e">
        <f t="shared" si="9"/>
        <v>#REF!</v>
      </c>
      <c r="AC10" s="9" t="e">
        <f t="shared" si="9"/>
        <v>#REF!</v>
      </c>
      <c r="AD10" s="9" t="e">
        <f t="shared" si="9"/>
        <v>#REF!</v>
      </c>
      <c r="AE10" s="9" t="e">
        <f t="shared" si="9"/>
        <v>#REF!</v>
      </c>
      <c r="AF10" s="9">
        <f t="shared" si="9"/>
        <v>628769</v>
      </c>
      <c r="AG10" s="14" t="s">
        <v>19</v>
      </c>
      <c r="AH10" s="7" t="e">
        <f>#REF!</f>
        <v>#REF!</v>
      </c>
      <c r="AI10" s="7" t="s">
        <v>18</v>
      </c>
      <c r="AJ10" s="7" t="s">
        <v>6</v>
      </c>
      <c r="AK10" s="11" t="s">
        <v>29</v>
      </c>
      <c r="AL10" s="20">
        <v>620</v>
      </c>
      <c r="AM10" s="24" t="s">
        <v>20</v>
      </c>
      <c r="AN10" s="10">
        <f>421+361-650</f>
        <v>132</v>
      </c>
      <c r="AO10" s="34"/>
      <c r="AP10" s="10">
        <f>32</f>
        <v>32</v>
      </c>
      <c r="AQ10" s="34"/>
      <c r="AR10" s="10">
        <f>AN10+AP10</f>
        <v>164</v>
      </c>
      <c r="AS10" s="34"/>
      <c r="AT10" s="10"/>
      <c r="AU10" s="34"/>
      <c r="AV10" s="10">
        <f>AR10+AT10</f>
        <v>164</v>
      </c>
      <c r="AW10" s="34"/>
      <c r="AX10" s="10"/>
      <c r="AY10" s="34"/>
      <c r="AZ10" s="10">
        <f>AV10+AX10</f>
        <v>164</v>
      </c>
      <c r="BA10" s="34"/>
      <c r="BB10" s="10"/>
      <c r="BC10" s="34"/>
      <c r="BD10" s="20"/>
      <c r="BE10" s="20">
        <f t="shared" si="10"/>
        <v>0</v>
      </c>
    </row>
    <row r="11" spans="1:57" ht="41.25" customHeight="1">
      <c r="A11" s="4"/>
      <c r="B11" s="14" t="s">
        <v>13</v>
      </c>
      <c r="C11" s="7">
        <f t="shared" si="5"/>
        <v>913</v>
      </c>
      <c r="D11" s="7" t="s">
        <v>18</v>
      </c>
      <c r="E11" s="7" t="s">
        <v>6</v>
      </c>
      <c r="F11" s="7" t="s">
        <v>91</v>
      </c>
      <c r="G11" s="7" t="s">
        <v>14</v>
      </c>
      <c r="H11" s="10">
        <f t="shared" ref="H11:U11" si="11">H12+H13</f>
        <v>629710</v>
      </c>
      <c r="I11" s="10">
        <f t="shared" si="11"/>
        <v>629710</v>
      </c>
      <c r="J11" s="10">
        <f t="shared" si="11"/>
        <v>-66605</v>
      </c>
      <c r="K11" s="10">
        <f t="shared" si="11"/>
        <v>-66605</v>
      </c>
      <c r="L11" s="10">
        <f t="shared" si="11"/>
        <v>563105</v>
      </c>
      <c r="M11" s="10">
        <f t="shared" si="11"/>
        <v>563105</v>
      </c>
      <c r="N11" s="10">
        <f t="shared" si="11"/>
        <v>0</v>
      </c>
      <c r="O11" s="10">
        <f t="shared" si="11"/>
        <v>0</v>
      </c>
      <c r="P11" s="10">
        <f t="shared" si="11"/>
        <v>563105</v>
      </c>
      <c r="Q11" s="10">
        <f t="shared" si="11"/>
        <v>563105</v>
      </c>
      <c r="R11" s="10">
        <f t="shared" si="11"/>
        <v>0</v>
      </c>
      <c r="S11" s="10">
        <f t="shared" si="11"/>
        <v>0</v>
      </c>
      <c r="T11" s="10">
        <f t="shared" si="11"/>
        <v>628769</v>
      </c>
      <c r="U11" s="10">
        <f t="shared" si="11"/>
        <v>609906</v>
      </c>
      <c r="V11" s="10" t="e">
        <f>V12+V13+#REF!</f>
        <v>#REF!</v>
      </c>
      <c r="W11" s="10" t="e">
        <f>W12+W13+#REF!</f>
        <v>#REF!</v>
      </c>
      <c r="X11" s="10" t="e">
        <f>X12+X13+#REF!</f>
        <v>#REF!</v>
      </c>
      <c r="Y11" s="10" t="e">
        <f>Y12+Y13+#REF!</f>
        <v>#REF!</v>
      </c>
      <c r="Z11" s="10" t="e">
        <f>Z12+Z13+#REF!</f>
        <v>#REF!</v>
      </c>
      <c r="AA11" s="10" t="e">
        <f>AA12+AA13+#REF!</f>
        <v>#REF!</v>
      </c>
      <c r="AB11" s="10" t="e">
        <f>AB12+AB13+#REF!</f>
        <v>#REF!</v>
      </c>
      <c r="AC11" s="10" t="e">
        <f>AC12+AC13+#REF!</f>
        <v>#REF!</v>
      </c>
      <c r="AD11" s="10" t="e">
        <f>AD12+AD13+#REF!</f>
        <v>#REF!</v>
      </c>
      <c r="AE11" s="10" t="e">
        <f>AE12+AE13+#REF!</f>
        <v>#REF!</v>
      </c>
      <c r="AF11" s="10">
        <f>AF12+AF13</f>
        <v>628769</v>
      </c>
      <c r="AG11" s="13" t="s">
        <v>49</v>
      </c>
      <c r="AH11" s="7" t="s">
        <v>41</v>
      </c>
      <c r="AI11" s="7" t="s">
        <v>18</v>
      </c>
      <c r="AJ11" s="7" t="s">
        <v>6</v>
      </c>
      <c r="AK11" s="11" t="s">
        <v>51</v>
      </c>
      <c r="AL11" s="7"/>
      <c r="AM11" s="10"/>
      <c r="AN11" s="10">
        <f>AN12</f>
        <v>315077</v>
      </c>
      <c r="AO11" s="34"/>
      <c r="AP11" s="10">
        <f>AP12</f>
        <v>0</v>
      </c>
      <c r="AQ11" s="34"/>
      <c r="AR11" s="10">
        <f>AR12</f>
        <v>315077</v>
      </c>
      <c r="AS11" s="34"/>
      <c r="AT11" s="10">
        <f>AT12</f>
        <v>0</v>
      </c>
      <c r="AU11" s="34"/>
      <c r="AV11" s="10">
        <f>AV12</f>
        <v>315077</v>
      </c>
      <c r="AW11" s="34"/>
      <c r="AX11" s="10">
        <f>AX12</f>
        <v>0</v>
      </c>
      <c r="AY11" s="34"/>
      <c r="AZ11" s="10">
        <f>AZ12</f>
        <v>315077</v>
      </c>
      <c r="BA11" s="34"/>
      <c r="BB11" s="10">
        <f>BB12</f>
        <v>0</v>
      </c>
      <c r="BC11" s="34"/>
      <c r="BD11" s="34"/>
      <c r="BE11" s="34"/>
    </row>
    <row r="12" spans="1:57" ht="33">
      <c r="A12" s="4"/>
      <c r="B12" s="14" t="s">
        <v>44</v>
      </c>
      <c r="C12" s="7">
        <f t="shared" si="5"/>
        <v>913</v>
      </c>
      <c r="D12" s="7" t="s">
        <v>18</v>
      </c>
      <c r="E12" s="7" t="s">
        <v>6</v>
      </c>
      <c r="F12" s="7" t="s">
        <v>91</v>
      </c>
      <c r="G12" s="20">
        <v>610</v>
      </c>
      <c r="H12" s="10">
        <v>555249</v>
      </c>
      <c r="I12" s="10">
        <v>555249</v>
      </c>
      <c r="J12" s="9">
        <f>-16477-47458</f>
        <v>-63935</v>
      </c>
      <c r="K12" s="9">
        <f>-16477-47458</f>
        <v>-63935</v>
      </c>
      <c r="L12" s="10">
        <f>H12+J12</f>
        <v>491314</v>
      </c>
      <c r="M12" s="10">
        <f>I12+K12</f>
        <v>491314</v>
      </c>
      <c r="N12" s="9"/>
      <c r="O12" s="9"/>
      <c r="P12" s="10">
        <f>L12+N12</f>
        <v>491314</v>
      </c>
      <c r="Q12" s="10">
        <f>M12+O12</f>
        <v>491314</v>
      </c>
      <c r="R12" s="9"/>
      <c r="S12" s="9"/>
      <c r="T12" s="10">
        <f>581511-T13+47258</f>
        <v>555669</v>
      </c>
      <c r="U12" s="10">
        <f>T12*0.97</f>
        <v>538999</v>
      </c>
      <c r="V12" s="9"/>
      <c r="W12" s="9"/>
      <c r="X12" s="10">
        <f>T12+V12</f>
        <v>555669</v>
      </c>
      <c r="Y12" s="10">
        <f>U12+W12</f>
        <v>538999</v>
      </c>
      <c r="Z12" s="9"/>
      <c r="AA12" s="9"/>
      <c r="AB12" s="20">
        <f>X12+Z12</f>
        <v>555669</v>
      </c>
      <c r="AC12" s="20">
        <f>Y12+AA12</f>
        <v>538999</v>
      </c>
      <c r="AD12" s="9"/>
      <c r="AE12" s="9"/>
      <c r="AF12" s="20">
        <f>T12</f>
        <v>555669</v>
      </c>
      <c r="AG12" s="13" t="s">
        <v>53</v>
      </c>
      <c r="AH12" s="7" t="s">
        <v>41</v>
      </c>
      <c r="AI12" s="7" t="s">
        <v>18</v>
      </c>
      <c r="AJ12" s="7" t="s">
        <v>6</v>
      </c>
      <c r="AK12" s="11" t="s">
        <v>52</v>
      </c>
      <c r="AL12" s="7"/>
      <c r="AM12" s="10"/>
      <c r="AN12" s="10">
        <f>AN13</f>
        <v>315077</v>
      </c>
      <c r="AO12" s="34"/>
      <c r="AP12" s="10">
        <f>AP13</f>
        <v>0</v>
      </c>
      <c r="AQ12" s="34"/>
      <c r="AR12" s="10">
        <f>AR13</f>
        <v>315077</v>
      </c>
      <c r="AS12" s="34"/>
      <c r="AT12" s="10">
        <f>AT13</f>
        <v>0</v>
      </c>
      <c r="AU12" s="34"/>
      <c r="AV12" s="10">
        <f>AV13</f>
        <v>315077</v>
      </c>
      <c r="AW12" s="34"/>
      <c r="AX12" s="10">
        <f>AX13</f>
        <v>0</v>
      </c>
      <c r="AY12" s="34"/>
      <c r="AZ12" s="10">
        <f>AZ13</f>
        <v>315077</v>
      </c>
      <c r="BA12" s="34"/>
      <c r="BB12" s="10">
        <f>BB13</f>
        <v>0</v>
      </c>
      <c r="BC12" s="34"/>
      <c r="BD12" s="34"/>
      <c r="BE12" s="34"/>
    </row>
    <row r="13" spans="1:57" ht="33">
      <c r="A13" s="4"/>
      <c r="B13" s="14" t="s">
        <v>19</v>
      </c>
      <c r="C13" s="7">
        <f>C12</f>
        <v>913</v>
      </c>
      <c r="D13" s="7" t="s">
        <v>18</v>
      </c>
      <c r="E13" s="7" t="s">
        <v>6</v>
      </c>
      <c r="F13" s="7" t="s">
        <v>91</v>
      </c>
      <c r="G13" s="20">
        <v>620</v>
      </c>
      <c r="H13" s="10">
        <v>74461</v>
      </c>
      <c r="I13" s="10">
        <v>74461</v>
      </c>
      <c r="J13" s="9">
        <f>-749-1921</f>
        <v>-2670</v>
      </c>
      <c r="K13" s="9">
        <f>-749-1921</f>
        <v>-2670</v>
      </c>
      <c r="L13" s="10">
        <f>H13+J13</f>
        <v>71791</v>
      </c>
      <c r="M13" s="10">
        <f>I13+K13</f>
        <v>71791</v>
      </c>
      <c r="N13" s="9"/>
      <c r="O13" s="9"/>
      <c r="P13" s="10">
        <f>L13+N13</f>
        <v>71791</v>
      </c>
      <c r="Q13" s="10">
        <f>M13+O13</f>
        <v>71791</v>
      </c>
      <c r="R13" s="9"/>
      <c r="S13" s="9"/>
      <c r="T13" s="10">
        <v>73100</v>
      </c>
      <c r="U13" s="10">
        <f t="shared" ref="U13" si="12">T13*0.97</f>
        <v>70907</v>
      </c>
      <c r="V13" s="9"/>
      <c r="W13" s="9"/>
      <c r="X13" s="10">
        <f>T13+V13</f>
        <v>73100</v>
      </c>
      <c r="Y13" s="10">
        <f>U13+W13</f>
        <v>70907</v>
      </c>
      <c r="Z13" s="9"/>
      <c r="AA13" s="9"/>
      <c r="AB13" s="20">
        <f>X13+Z13</f>
        <v>73100</v>
      </c>
      <c r="AC13" s="20">
        <f>Y13+AA13</f>
        <v>70907</v>
      </c>
      <c r="AD13" s="9"/>
      <c r="AE13" s="9"/>
      <c r="AF13" s="20">
        <f t="shared" ref="AF13" si="13">T13</f>
        <v>73100</v>
      </c>
      <c r="AG13" s="13" t="s">
        <v>13</v>
      </c>
      <c r="AH13" s="7" t="str">
        <f>AH11</f>
        <v>913</v>
      </c>
      <c r="AI13" s="7" t="s">
        <v>18</v>
      </c>
      <c r="AJ13" s="7" t="s">
        <v>6</v>
      </c>
      <c r="AK13" s="11" t="s">
        <v>52</v>
      </c>
      <c r="AL13" s="7" t="s">
        <v>14</v>
      </c>
      <c r="AM13" s="10"/>
      <c r="AN13" s="10">
        <f>AN14</f>
        <v>315077</v>
      </c>
      <c r="AO13" s="34"/>
      <c r="AP13" s="10">
        <f>AP14</f>
        <v>0</v>
      </c>
      <c r="AQ13" s="34"/>
      <c r="AR13" s="10">
        <f>AR14</f>
        <v>315077</v>
      </c>
      <c r="AS13" s="34"/>
      <c r="AT13" s="10">
        <f>AT14</f>
        <v>0</v>
      </c>
      <c r="AU13" s="34"/>
      <c r="AV13" s="10">
        <f>AV14</f>
        <v>315077</v>
      </c>
      <c r="AW13" s="34"/>
      <c r="AX13" s="10">
        <f>AX14</f>
        <v>0</v>
      </c>
      <c r="AY13" s="34"/>
      <c r="AZ13" s="10">
        <f>AZ14</f>
        <v>315077</v>
      </c>
      <c r="BA13" s="34"/>
      <c r="BB13" s="10">
        <f>BB14</f>
        <v>0</v>
      </c>
      <c r="BC13" s="34"/>
      <c r="BD13" s="34"/>
      <c r="BE13" s="34"/>
    </row>
    <row r="14" spans="1:57" ht="37.5" customHeight="1">
      <c r="A14" s="4"/>
      <c r="B14" s="14" t="s">
        <v>7</v>
      </c>
      <c r="C14" s="7">
        <f>C11</f>
        <v>913</v>
      </c>
      <c r="D14" s="7" t="s">
        <v>18</v>
      </c>
      <c r="E14" s="7" t="s">
        <v>6</v>
      </c>
      <c r="F14" s="7" t="s">
        <v>92</v>
      </c>
      <c r="G14" s="32"/>
      <c r="H14" s="10">
        <v>2694</v>
      </c>
      <c r="I14" s="10">
        <v>2735</v>
      </c>
      <c r="J14" s="9">
        <f>J15</f>
        <v>66605</v>
      </c>
      <c r="K14" s="9">
        <f t="shared" ref="K14:AA15" si="14">K15</f>
        <v>66605</v>
      </c>
      <c r="L14" s="9">
        <f t="shared" si="14"/>
        <v>69299</v>
      </c>
      <c r="M14" s="9">
        <f t="shared" si="14"/>
        <v>69340</v>
      </c>
      <c r="N14" s="9">
        <f>N15</f>
        <v>0</v>
      </c>
      <c r="O14" s="9">
        <f t="shared" si="14"/>
        <v>0</v>
      </c>
      <c r="P14" s="9">
        <f t="shared" si="14"/>
        <v>69299</v>
      </c>
      <c r="Q14" s="9">
        <f t="shared" si="14"/>
        <v>69340</v>
      </c>
      <c r="R14" s="9">
        <f>R15</f>
        <v>0</v>
      </c>
      <c r="S14" s="9">
        <f t="shared" si="14"/>
        <v>0</v>
      </c>
      <c r="T14" s="9">
        <f t="shared" si="14"/>
        <v>83655</v>
      </c>
      <c r="U14" s="9">
        <f t="shared" si="14"/>
        <v>81144</v>
      </c>
      <c r="V14" s="9">
        <f>V15</f>
        <v>0</v>
      </c>
      <c r="W14" s="9">
        <f t="shared" si="14"/>
        <v>0</v>
      </c>
      <c r="X14" s="9">
        <f t="shared" si="14"/>
        <v>83655</v>
      </c>
      <c r="Y14" s="9">
        <f t="shared" si="14"/>
        <v>81144</v>
      </c>
      <c r="Z14" s="9">
        <f>Z15</f>
        <v>0</v>
      </c>
      <c r="AA14" s="9">
        <f t="shared" si="14"/>
        <v>0</v>
      </c>
      <c r="AB14" s="9">
        <f t="shared" ref="AA14:AC15" si="15">AB15</f>
        <v>83655</v>
      </c>
      <c r="AC14" s="9">
        <f t="shared" si="15"/>
        <v>81144</v>
      </c>
      <c r="AD14" s="9">
        <f>AD15</f>
        <v>0</v>
      </c>
      <c r="AE14" s="9">
        <f t="shared" ref="AE14:AF15" si="16">AE15</f>
        <v>0</v>
      </c>
      <c r="AF14" s="9">
        <f t="shared" si="16"/>
        <v>83655</v>
      </c>
      <c r="AG14" s="13" t="s">
        <v>48</v>
      </c>
      <c r="AH14" s="7" t="str">
        <f>AH12</f>
        <v>913</v>
      </c>
      <c r="AI14" s="7" t="s">
        <v>18</v>
      </c>
      <c r="AJ14" s="7" t="s">
        <v>6</v>
      </c>
      <c r="AK14" s="11" t="s">
        <v>52</v>
      </c>
      <c r="AL14" s="20">
        <v>630</v>
      </c>
      <c r="AM14" s="10">
        <v>630</v>
      </c>
      <c r="AN14" s="10">
        <v>315077</v>
      </c>
      <c r="AO14" s="34"/>
      <c r="AP14" s="10"/>
      <c r="AQ14" s="34"/>
      <c r="AR14" s="10">
        <v>315077</v>
      </c>
      <c r="AS14" s="34"/>
      <c r="AT14" s="10"/>
      <c r="AU14" s="34"/>
      <c r="AV14" s="10">
        <v>315077</v>
      </c>
      <c r="AW14" s="34"/>
      <c r="AX14" s="10"/>
      <c r="AY14" s="34"/>
      <c r="AZ14" s="10">
        <v>315077</v>
      </c>
      <c r="BA14" s="34"/>
      <c r="BB14" s="10"/>
      <c r="BC14" s="34"/>
      <c r="BD14" s="20"/>
      <c r="BE14" s="20">
        <f>BA14+BC14</f>
        <v>0</v>
      </c>
    </row>
    <row r="15" spans="1:57" ht="27" customHeight="1">
      <c r="A15" s="4"/>
      <c r="B15" s="14" t="s">
        <v>28</v>
      </c>
      <c r="C15" s="7">
        <f>C14</f>
        <v>913</v>
      </c>
      <c r="D15" s="7" t="s">
        <v>18</v>
      </c>
      <c r="E15" s="7" t="s">
        <v>6</v>
      </c>
      <c r="F15" s="7" t="s">
        <v>93</v>
      </c>
      <c r="G15" s="32"/>
      <c r="H15" s="10">
        <v>2694</v>
      </c>
      <c r="I15" s="10">
        <v>2735</v>
      </c>
      <c r="J15" s="9">
        <f>J16</f>
        <v>66605</v>
      </c>
      <c r="K15" s="9">
        <f t="shared" si="14"/>
        <v>66605</v>
      </c>
      <c r="L15" s="9">
        <f t="shared" si="14"/>
        <v>69299</v>
      </c>
      <c r="M15" s="9">
        <f t="shared" si="14"/>
        <v>69340</v>
      </c>
      <c r="N15" s="9">
        <f>N16</f>
        <v>0</v>
      </c>
      <c r="O15" s="9">
        <f t="shared" si="14"/>
        <v>0</v>
      </c>
      <c r="P15" s="9">
        <f t="shared" si="14"/>
        <v>69299</v>
      </c>
      <c r="Q15" s="9">
        <f t="shared" si="14"/>
        <v>69340</v>
      </c>
      <c r="R15" s="9">
        <f>R16</f>
        <v>0</v>
      </c>
      <c r="S15" s="9">
        <f t="shared" si="14"/>
        <v>0</v>
      </c>
      <c r="T15" s="9">
        <f t="shared" si="14"/>
        <v>83655</v>
      </c>
      <c r="U15" s="9">
        <f t="shared" si="14"/>
        <v>81144</v>
      </c>
      <c r="V15" s="9">
        <f>V16</f>
        <v>0</v>
      </c>
      <c r="W15" s="9">
        <f t="shared" si="14"/>
        <v>0</v>
      </c>
      <c r="X15" s="9">
        <f t="shared" si="14"/>
        <v>83655</v>
      </c>
      <c r="Y15" s="9">
        <f t="shared" si="14"/>
        <v>81144</v>
      </c>
      <c r="Z15" s="9">
        <f>Z16</f>
        <v>0</v>
      </c>
      <c r="AA15" s="9">
        <f t="shared" si="15"/>
        <v>0</v>
      </c>
      <c r="AB15" s="9">
        <f t="shared" si="15"/>
        <v>83655</v>
      </c>
      <c r="AC15" s="9">
        <f t="shared" si="15"/>
        <v>81144</v>
      </c>
      <c r="AD15" s="9">
        <f>AD16</f>
        <v>0</v>
      </c>
      <c r="AE15" s="9">
        <f t="shared" si="16"/>
        <v>0</v>
      </c>
      <c r="AF15" s="9">
        <f t="shared" si="16"/>
        <v>83655</v>
      </c>
    </row>
    <row r="16" spans="1:57" ht="41.25" customHeight="1">
      <c r="A16" s="4"/>
      <c r="B16" s="14" t="s">
        <v>13</v>
      </c>
      <c r="C16" s="7">
        <f>C15</f>
        <v>913</v>
      </c>
      <c r="D16" s="7" t="s">
        <v>18</v>
      </c>
      <c r="E16" s="7" t="s">
        <v>6</v>
      </c>
      <c r="F16" s="7" t="s">
        <v>93</v>
      </c>
      <c r="G16" s="7" t="s">
        <v>14</v>
      </c>
      <c r="H16" s="10">
        <v>2694</v>
      </c>
      <c r="I16" s="10">
        <v>2735</v>
      </c>
      <c r="J16" s="9">
        <f t="shared" ref="J16:AF16" si="17">J17+J18</f>
        <v>66605</v>
      </c>
      <c r="K16" s="9">
        <f t="shared" si="17"/>
        <v>66605</v>
      </c>
      <c r="L16" s="9">
        <f t="shared" si="17"/>
        <v>69299</v>
      </c>
      <c r="M16" s="9">
        <f t="shared" si="17"/>
        <v>69340</v>
      </c>
      <c r="N16" s="9">
        <f t="shared" si="17"/>
        <v>0</v>
      </c>
      <c r="O16" s="9">
        <f t="shared" si="17"/>
        <v>0</v>
      </c>
      <c r="P16" s="9">
        <f t="shared" si="17"/>
        <v>69299</v>
      </c>
      <c r="Q16" s="9">
        <f t="shared" si="17"/>
        <v>69340</v>
      </c>
      <c r="R16" s="9">
        <f t="shared" si="17"/>
        <v>0</v>
      </c>
      <c r="S16" s="9">
        <f t="shared" si="17"/>
        <v>0</v>
      </c>
      <c r="T16" s="9">
        <f t="shared" si="17"/>
        <v>83655</v>
      </c>
      <c r="U16" s="9">
        <f t="shared" si="17"/>
        <v>81144</v>
      </c>
      <c r="V16" s="9">
        <f t="shared" si="17"/>
        <v>0</v>
      </c>
      <c r="W16" s="9">
        <f t="shared" si="17"/>
        <v>0</v>
      </c>
      <c r="X16" s="9">
        <f t="shared" si="17"/>
        <v>83655</v>
      </c>
      <c r="Y16" s="9">
        <f t="shared" si="17"/>
        <v>81144</v>
      </c>
      <c r="Z16" s="9">
        <f t="shared" si="17"/>
        <v>0</v>
      </c>
      <c r="AA16" s="9">
        <f t="shared" si="17"/>
        <v>0</v>
      </c>
      <c r="AB16" s="9">
        <f t="shared" si="17"/>
        <v>83655</v>
      </c>
      <c r="AC16" s="9">
        <f t="shared" si="17"/>
        <v>81144</v>
      </c>
      <c r="AD16" s="9">
        <f t="shared" si="17"/>
        <v>0</v>
      </c>
      <c r="AE16" s="9">
        <f t="shared" si="17"/>
        <v>0</v>
      </c>
      <c r="AF16" s="9">
        <f t="shared" si="17"/>
        <v>83655</v>
      </c>
    </row>
    <row r="17" spans="1:57" ht="33.75" customHeight="1">
      <c r="A17" s="6"/>
      <c r="B17" s="14" t="s">
        <v>44</v>
      </c>
      <c r="C17" s="7">
        <f>C16</f>
        <v>913</v>
      </c>
      <c r="D17" s="7" t="s">
        <v>18</v>
      </c>
      <c r="E17" s="7" t="s">
        <v>6</v>
      </c>
      <c r="F17" s="7" t="s">
        <v>93</v>
      </c>
      <c r="G17" s="20">
        <v>610</v>
      </c>
      <c r="H17" s="10">
        <v>2534</v>
      </c>
      <c r="I17" s="10">
        <v>2573</v>
      </c>
      <c r="J17" s="9">
        <v>63935</v>
      </c>
      <c r="K17" s="9">
        <v>63935</v>
      </c>
      <c r="L17" s="10">
        <f>H17+J17</f>
        <v>66469</v>
      </c>
      <c r="M17" s="10">
        <f>I17+K17</f>
        <v>66508</v>
      </c>
      <c r="N17" s="9"/>
      <c r="O17" s="9"/>
      <c r="P17" s="10">
        <f>L17+N17</f>
        <v>66469</v>
      </c>
      <c r="Q17" s="10">
        <f>M17+O17</f>
        <v>66508</v>
      </c>
      <c r="R17" s="9"/>
      <c r="S17" s="9"/>
      <c r="T17" s="10">
        <f>1641+55332+23198+220</f>
        <v>80391</v>
      </c>
      <c r="U17" s="10">
        <f>T17*0.97-1</f>
        <v>77978</v>
      </c>
      <c r="V17" s="9"/>
      <c r="W17" s="9"/>
      <c r="X17" s="10">
        <f>T17+V17</f>
        <v>80391</v>
      </c>
      <c r="Y17" s="10">
        <f>U17+W17</f>
        <v>77978</v>
      </c>
      <c r="Z17" s="9"/>
      <c r="AA17" s="9"/>
      <c r="AB17" s="20">
        <f>X17+Z17</f>
        <v>80391</v>
      </c>
      <c r="AC17" s="20">
        <f>Y17+AA17</f>
        <v>77978</v>
      </c>
      <c r="AD17" s="9"/>
      <c r="AE17" s="9"/>
      <c r="AF17" s="20">
        <f>T17</f>
        <v>80391</v>
      </c>
    </row>
    <row r="18" spans="1:57" ht="28.5" customHeight="1">
      <c r="A18" s="6"/>
      <c r="B18" s="14" t="s">
        <v>19</v>
      </c>
      <c r="C18" s="7">
        <f>C14</f>
        <v>913</v>
      </c>
      <c r="D18" s="7" t="s">
        <v>18</v>
      </c>
      <c r="E18" s="7" t="s">
        <v>6</v>
      </c>
      <c r="F18" s="7" t="s">
        <v>93</v>
      </c>
      <c r="G18" s="20">
        <v>620</v>
      </c>
      <c r="H18" s="10">
        <v>160</v>
      </c>
      <c r="I18" s="10">
        <v>162</v>
      </c>
      <c r="J18" s="9">
        <v>2670</v>
      </c>
      <c r="K18" s="9">
        <v>2670</v>
      </c>
      <c r="L18" s="10">
        <f>H18+J18</f>
        <v>2830</v>
      </c>
      <c r="M18" s="10">
        <f>I18+K18</f>
        <v>2832</v>
      </c>
      <c r="N18" s="9"/>
      <c r="O18" s="9"/>
      <c r="P18" s="10">
        <f>L18+N18</f>
        <v>2830</v>
      </c>
      <c r="Q18" s="10">
        <f>M18+O18</f>
        <v>2832</v>
      </c>
      <c r="R18" s="9"/>
      <c r="S18" s="9"/>
      <c r="T18" s="10">
        <f>164+2300+800</f>
        <v>3264</v>
      </c>
      <c r="U18" s="10">
        <f t="shared" ref="U18" si="18">T18*0.97</f>
        <v>3166</v>
      </c>
      <c r="V18" s="9"/>
      <c r="W18" s="9"/>
      <c r="X18" s="10">
        <f>T18+V18</f>
        <v>3264</v>
      </c>
      <c r="Y18" s="10">
        <f>U18+W18</f>
        <v>3166</v>
      </c>
      <c r="Z18" s="9"/>
      <c r="AA18" s="9"/>
      <c r="AB18" s="20">
        <f>X18+Z18</f>
        <v>3264</v>
      </c>
      <c r="AC18" s="20">
        <f>Y18+AA18</f>
        <v>3166</v>
      </c>
      <c r="AD18" s="9"/>
      <c r="AE18" s="9"/>
      <c r="AF18" s="20">
        <f>T18</f>
        <v>3264</v>
      </c>
    </row>
    <row r="19" spans="1:57" ht="30" customHeight="1">
      <c r="A19" s="6"/>
      <c r="B19" s="51" t="s">
        <v>49</v>
      </c>
      <c r="C19" s="7" t="s">
        <v>41</v>
      </c>
      <c r="D19" s="7" t="s">
        <v>18</v>
      </c>
      <c r="E19" s="7" t="s">
        <v>6</v>
      </c>
      <c r="F19" s="7" t="s">
        <v>94</v>
      </c>
      <c r="G19" s="7"/>
      <c r="H19" s="10">
        <f t="shared" ref="H19:I21" si="19">H20</f>
        <v>266700</v>
      </c>
      <c r="I19" s="10">
        <f t="shared" si="19"/>
        <v>266700</v>
      </c>
      <c r="J19" s="9"/>
      <c r="K19" s="9"/>
      <c r="L19" s="10">
        <f t="shared" ref="L19:M21" si="20">L20</f>
        <v>266700</v>
      </c>
      <c r="M19" s="10">
        <f t="shared" si="20"/>
        <v>266700</v>
      </c>
      <c r="N19" s="9"/>
      <c r="O19" s="9"/>
      <c r="P19" s="10">
        <f t="shared" ref="P19:Q21" si="21">P20</f>
        <v>266700</v>
      </c>
      <c r="Q19" s="10">
        <f t="shared" si="21"/>
        <v>266700</v>
      </c>
      <c r="R19" s="9"/>
      <c r="S19" s="9"/>
      <c r="T19" s="10">
        <f t="shared" ref="T19:U21" si="22">T20</f>
        <v>259001</v>
      </c>
      <c r="U19" s="10">
        <f t="shared" si="22"/>
        <v>251231</v>
      </c>
      <c r="V19" s="9"/>
      <c r="W19" s="9"/>
      <c r="X19" s="10">
        <f t="shared" ref="X19:AF21" si="23">X20</f>
        <v>266700</v>
      </c>
      <c r="Y19" s="10">
        <f t="shared" si="23"/>
        <v>266700</v>
      </c>
      <c r="Z19" s="10">
        <f t="shared" si="23"/>
        <v>0</v>
      </c>
      <c r="AA19" s="10">
        <f t="shared" si="23"/>
        <v>0</v>
      </c>
      <c r="AB19" s="10">
        <f t="shared" si="23"/>
        <v>266700</v>
      </c>
      <c r="AC19" s="10">
        <f t="shared" si="23"/>
        <v>266700</v>
      </c>
      <c r="AD19" s="10">
        <f t="shared" si="23"/>
        <v>0</v>
      </c>
      <c r="AE19" s="10">
        <f t="shared" si="23"/>
        <v>0</v>
      </c>
      <c r="AF19" s="10">
        <f t="shared" si="23"/>
        <v>259001</v>
      </c>
    </row>
    <row r="20" spans="1:57" ht="33">
      <c r="A20" s="6"/>
      <c r="B20" s="51" t="s">
        <v>53</v>
      </c>
      <c r="C20" s="7" t="s">
        <v>41</v>
      </c>
      <c r="D20" s="7" t="s">
        <v>18</v>
      </c>
      <c r="E20" s="7" t="s">
        <v>6</v>
      </c>
      <c r="F20" s="7" t="s">
        <v>95</v>
      </c>
      <c r="G20" s="7"/>
      <c r="H20" s="10">
        <f t="shared" si="19"/>
        <v>266700</v>
      </c>
      <c r="I20" s="10">
        <f t="shared" si="19"/>
        <v>266700</v>
      </c>
      <c r="J20" s="9"/>
      <c r="K20" s="9"/>
      <c r="L20" s="10">
        <f t="shared" si="20"/>
        <v>266700</v>
      </c>
      <c r="M20" s="10">
        <f t="shared" si="20"/>
        <v>266700</v>
      </c>
      <c r="N20" s="9"/>
      <c r="O20" s="9"/>
      <c r="P20" s="10">
        <f t="shared" si="21"/>
        <v>266700</v>
      </c>
      <c r="Q20" s="10">
        <f t="shared" si="21"/>
        <v>266700</v>
      </c>
      <c r="R20" s="9"/>
      <c r="S20" s="9"/>
      <c r="T20" s="10">
        <f t="shared" si="22"/>
        <v>259001</v>
      </c>
      <c r="U20" s="10">
        <f t="shared" si="22"/>
        <v>251231</v>
      </c>
      <c r="V20" s="9"/>
      <c r="W20" s="9"/>
      <c r="X20" s="10">
        <f t="shared" si="23"/>
        <v>266700</v>
      </c>
      <c r="Y20" s="10">
        <f t="shared" si="23"/>
        <v>266700</v>
      </c>
      <c r="Z20" s="10">
        <f t="shared" si="23"/>
        <v>0</v>
      </c>
      <c r="AA20" s="10">
        <f t="shared" si="23"/>
        <v>0</v>
      </c>
      <c r="AB20" s="10">
        <f t="shared" si="23"/>
        <v>266700</v>
      </c>
      <c r="AC20" s="10">
        <f t="shared" si="23"/>
        <v>266700</v>
      </c>
      <c r="AD20" s="10">
        <f t="shared" si="23"/>
        <v>0</v>
      </c>
      <c r="AE20" s="10">
        <f t="shared" si="23"/>
        <v>0</v>
      </c>
      <c r="AF20" s="10">
        <f t="shared" si="23"/>
        <v>259001</v>
      </c>
    </row>
    <row r="21" spans="1:57" ht="40.5" customHeight="1">
      <c r="A21" s="6"/>
      <c r="B21" s="51" t="s">
        <v>13</v>
      </c>
      <c r="C21" s="7" t="str">
        <f>C19</f>
        <v>913</v>
      </c>
      <c r="D21" s="7" t="s">
        <v>18</v>
      </c>
      <c r="E21" s="7" t="s">
        <v>6</v>
      </c>
      <c r="F21" s="7" t="s">
        <v>95</v>
      </c>
      <c r="G21" s="7" t="s">
        <v>14</v>
      </c>
      <c r="H21" s="10">
        <f t="shared" si="19"/>
        <v>266700</v>
      </c>
      <c r="I21" s="10">
        <f t="shared" si="19"/>
        <v>266700</v>
      </c>
      <c r="J21" s="9"/>
      <c r="K21" s="9"/>
      <c r="L21" s="10">
        <f t="shared" si="20"/>
        <v>266700</v>
      </c>
      <c r="M21" s="10">
        <f t="shared" si="20"/>
        <v>266700</v>
      </c>
      <c r="N21" s="9"/>
      <c r="O21" s="9"/>
      <c r="P21" s="10">
        <f t="shared" si="21"/>
        <v>266700</v>
      </c>
      <c r="Q21" s="10">
        <f t="shared" si="21"/>
        <v>266700</v>
      </c>
      <c r="R21" s="9"/>
      <c r="S21" s="9"/>
      <c r="T21" s="10">
        <f t="shared" si="22"/>
        <v>259001</v>
      </c>
      <c r="U21" s="10">
        <f t="shared" si="22"/>
        <v>251231</v>
      </c>
      <c r="V21" s="9"/>
      <c r="W21" s="9"/>
      <c r="X21" s="10">
        <f t="shared" si="23"/>
        <v>266700</v>
      </c>
      <c r="Y21" s="10">
        <f t="shared" si="23"/>
        <v>266700</v>
      </c>
      <c r="Z21" s="10">
        <f t="shared" si="23"/>
        <v>0</v>
      </c>
      <c r="AA21" s="10">
        <f t="shared" si="23"/>
        <v>0</v>
      </c>
      <c r="AB21" s="10">
        <f t="shared" si="23"/>
        <v>266700</v>
      </c>
      <c r="AC21" s="10">
        <f t="shared" si="23"/>
        <v>266700</v>
      </c>
      <c r="AD21" s="10">
        <f t="shared" si="23"/>
        <v>0</v>
      </c>
      <c r="AE21" s="10">
        <f t="shared" si="23"/>
        <v>0</v>
      </c>
      <c r="AF21" s="10">
        <f t="shared" si="23"/>
        <v>259001</v>
      </c>
    </row>
    <row r="22" spans="1:57" ht="53.25" customHeight="1">
      <c r="A22" s="6"/>
      <c r="B22" s="51" t="s">
        <v>48</v>
      </c>
      <c r="C22" s="7" t="str">
        <f>C20</f>
        <v>913</v>
      </c>
      <c r="D22" s="7" t="s">
        <v>18</v>
      </c>
      <c r="E22" s="7" t="s">
        <v>6</v>
      </c>
      <c r="F22" s="7" t="s">
        <v>95</v>
      </c>
      <c r="G22" s="20">
        <v>630</v>
      </c>
      <c r="H22" s="10">
        <v>266700</v>
      </c>
      <c r="I22" s="10">
        <v>266700</v>
      </c>
      <c r="J22" s="9"/>
      <c r="K22" s="9"/>
      <c r="L22" s="10">
        <v>266700</v>
      </c>
      <c r="M22" s="10">
        <v>266700</v>
      </c>
      <c r="N22" s="9"/>
      <c r="O22" s="9"/>
      <c r="P22" s="10">
        <v>266700</v>
      </c>
      <c r="Q22" s="10">
        <v>266700</v>
      </c>
      <c r="R22" s="9"/>
      <c r="S22" s="9"/>
      <c r="T22" s="10">
        <v>259001</v>
      </c>
      <c r="U22" s="10">
        <f t="shared" ref="U22" si="24">T22*0.97</f>
        <v>251231</v>
      </c>
      <c r="V22" s="9"/>
      <c r="W22" s="9"/>
      <c r="X22" s="10">
        <v>266700</v>
      </c>
      <c r="Y22" s="10">
        <v>266700</v>
      </c>
      <c r="Z22" s="9"/>
      <c r="AA22" s="9"/>
      <c r="AB22" s="20">
        <f>X22+Z22</f>
        <v>266700</v>
      </c>
      <c r="AC22" s="20">
        <f>Y22+AA22</f>
        <v>266700</v>
      </c>
      <c r="AD22" s="9"/>
      <c r="AE22" s="9"/>
      <c r="AF22" s="20">
        <f>T22</f>
        <v>259001</v>
      </c>
    </row>
    <row r="23" spans="1:57" ht="37.5" customHeight="1">
      <c r="A23" s="6"/>
      <c r="B23" s="82" t="s">
        <v>21</v>
      </c>
      <c r="C23" s="21" t="s">
        <v>41</v>
      </c>
      <c r="D23" s="21" t="s">
        <v>18</v>
      </c>
      <c r="E23" s="21" t="s">
        <v>12</v>
      </c>
      <c r="F23" s="22"/>
      <c r="G23" s="21"/>
      <c r="H23" s="12" t="e">
        <f t="shared" ref="H23:AF23" si="25">H24</f>
        <v>#REF!</v>
      </c>
      <c r="I23" s="12" t="e">
        <f t="shared" si="25"/>
        <v>#REF!</v>
      </c>
      <c r="J23" s="12" t="e">
        <f t="shared" si="25"/>
        <v>#REF!</v>
      </c>
      <c r="K23" s="12" t="e">
        <f t="shared" si="25"/>
        <v>#REF!</v>
      </c>
      <c r="L23" s="12" t="e">
        <f t="shared" si="25"/>
        <v>#REF!</v>
      </c>
      <c r="M23" s="12" t="e">
        <f t="shared" si="25"/>
        <v>#REF!</v>
      </c>
      <c r="N23" s="12" t="e">
        <f t="shared" si="25"/>
        <v>#REF!</v>
      </c>
      <c r="O23" s="12" t="e">
        <f t="shared" si="25"/>
        <v>#REF!</v>
      </c>
      <c r="P23" s="12" t="e">
        <f t="shared" si="25"/>
        <v>#REF!</v>
      </c>
      <c r="Q23" s="12" t="e">
        <f t="shared" si="25"/>
        <v>#REF!</v>
      </c>
      <c r="R23" s="12" t="e">
        <f t="shared" si="25"/>
        <v>#REF!</v>
      </c>
      <c r="S23" s="12" t="e">
        <f t="shared" si="25"/>
        <v>#REF!</v>
      </c>
      <c r="T23" s="12">
        <f t="shared" si="25"/>
        <v>646093</v>
      </c>
      <c r="U23" s="12">
        <f t="shared" si="25"/>
        <v>626710</v>
      </c>
      <c r="V23" s="12">
        <f t="shared" si="25"/>
        <v>0</v>
      </c>
      <c r="W23" s="12">
        <f t="shared" si="25"/>
        <v>0</v>
      </c>
      <c r="X23" s="12">
        <f t="shared" si="25"/>
        <v>649389</v>
      </c>
      <c r="Y23" s="12">
        <f t="shared" si="25"/>
        <v>630970</v>
      </c>
      <c r="Z23" s="12">
        <f t="shared" si="25"/>
        <v>0</v>
      </c>
      <c r="AA23" s="12">
        <f t="shared" si="25"/>
        <v>0</v>
      </c>
      <c r="AB23" s="12">
        <f t="shared" si="25"/>
        <v>649389</v>
      </c>
      <c r="AC23" s="12">
        <f t="shared" si="25"/>
        <v>630970</v>
      </c>
      <c r="AD23" s="12">
        <f t="shared" si="25"/>
        <v>0</v>
      </c>
      <c r="AE23" s="12">
        <f t="shared" si="25"/>
        <v>0</v>
      </c>
      <c r="AF23" s="12">
        <f t="shared" si="25"/>
        <v>646093</v>
      </c>
    </row>
    <row r="24" spans="1:57" ht="49.5">
      <c r="A24" s="6"/>
      <c r="B24" s="13" t="s">
        <v>88</v>
      </c>
      <c r="C24" s="7">
        <v>913</v>
      </c>
      <c r="D24" s="7" t="s">
        <v>18</v>
      </c>
      <c r="E24" s="7" t="s">
        <v>12</v>
      </c>
      <c r="F24" s="7" t="s">
        <v>89</v>
      </c>
      <c r="G24" s="7"/>
      <c r="H24" s="10" t="e">
        <f t="shared" ref="H24:AF24" si="26">H25+H29+H33</f>
        <v>#REF!</v>
      </c>
      <c r="I24" s="10" t="e">
        <f t="shared" si="26"/>
        <v>#REF!</v>
      </c>
      <c r="J24" s="10" t="e">
        <f t="shared" si="26"/>
        <v>#REF!</v>
      </c>
      <c r="K24" s="10" t="e">
        <f t="shared" si="26"/>
        <v>#REF!</v>
      </c>
      <c r="L24" s="10" t="e">
        <f t="shared" si="26"/>
        <v>#REF!</v>
      </c>
      <c r="M24" s="10" t="e">
        <f t="shared" si="26"/>
        <v>#REF!</v>
      </c>
      <c r="N24" s="10" t="e">
        <f t="shared" si="26"/>
        <v>#REF!</v>
      </c>
      <c r="O24" s="10" t="e">
        <f t="shared" si="26"/>
        <v>#REF!</v>
      </c>
      <c r="P24" s="10" t="e">
        <f t="shared" si="26"/>
        <v>#REF!</v>
      </c>
      <c r="Q24" s="10" t="e">
        <f t="shared" si="26"/>
        <v>#REF!</v>
      </c>
      <c r="R24" s="10" t="e">
        <f t="shared" si="26"/>
        <v>#REF!</v>
      </c>
      <c r="S24" s="10" t="e">
        <f t="shared" si="26"/>
        <v>#REF!</v>
      </c>
      <c r="T24" s="10">
        <f t="shared" si="26"/>
        <v>646093</v>
      </c>
      <c r="U24" s="10">
        <f t="shared" si="26"/>
        <v>626710</v>
      </c>
      <c r="V24" s="10">
        <f t="shared" si="26"/>
        <v>0</v>
      </c>
      <c r="W24" s="10">
        <f t="shared" si="26"/>
        <v>0</v>
      </c>
      <c r="X24" s="10">
        <f t="shared" si="26"/>
        <v>649389</v>
      </c>
      <c r="Y24" s="10">
        <f t="shared" si="26"/>
        <v>630970</v>
      </c>
      <c r="Z24" s="10">
        <f t="shared" si="26"/>
        <v>0</v>
      </c>
      <c r="AA24" s="10">
        <f t="shared" si="26"/>
        <v>0</v>
      </c>
      <c r="AB24" s="10">
        <f t="shared" si="26"/>
        <v>649389</v>
      </c>
      <c r="AC24" s="10">
        <f t="shared" si="26"/>
        <v>630970</v>
      </c>
      <c r="AD24" s="10">
        <f t="shared" si="26"/>
        <v>0</v>
      </c>
      <c r="AE24" s="10">
        <f t="shared" si="26"/>
        <v>0</v>
      </c>
      <c r="AF24" s="10">
        <f t="shared" si="26"/>
        <v>646093</v>
      </c>
    </row>
    <row r="25" spans="1:57" ht="33">
      <c r="A25" s="6"/>
      <c r="B25" s="51" t="s">
        <v>61</v>
      </c>
      <c r="C25" s="7">
        <f>C24</f>
        <v>913</v>
      </c>
      <c r="D25" s="7" t="s">
        <v>18</v>
      </c>
      <c r="E25" s="7" t="s">
        <v>12</v>
      </c>
      <c r="F25" s="7" t="s">
        <v>90</v>
      </c>
      <c r="G25" s="32"/>
      <c r="H25" s="9">
        <v>900412</v>
      </c>
      <c r="I25" s="9" t="e">
        <f>I26+#REF!</f>
        <v>#REF!</v>
      </c>
      <c r="J25" s="9" t="e">
        <f>J26+#REF!</f>
        <v>#REF!</v>
      </c>
      <c r="K25" s="9" t="e">
        <f>K26+#REF!</f>
        <v>#REF!</v>
      </c>
      <c r="L25" s="9" t="e">
        <f>L26+#REF!</f>
        <v>#REF!</v>
      </c>
      <c r="M25" s="9" t="e">
        <f>M26+#REF!</f>
        <v>#REF!</v>
      </c>
      <c r="N25" s="9" t="e">
        <f>N26+#REF!</f>
        <v>#REF!</v>
      </c>
      <c r="O25" s="9" t="e">
        <f>O26+#REF!</f>
        <v>#REF!</v>
      </c>
      <c r="P25" s="9" t="e">
        <f>P26+#REF!</f>
        <v>#REF!</v>
      </c>
      <c r="Q25" s="9" t="e">
        <f>Q26+#REF!</f>
        <v>#REF!</v>
      </c>
      <c r="R25" s="9" t="e">
        <f>R26+#REF!</f>
        <v>#REF!</v>
      </c>
      <c r="S25" s="9" t="e">
        <f>S26+#REF!</f>
        <v>#REF!</v>
      </c>
      <c r="T25" s="9">
        <f>T26</f>
        <v>607640</v>
      </c>
      <c r="U25" s="9">
        <f t="shared" ref="U25:AF25" si="27">U26</f>
        <v>589411</v>
      </c>
      <c r="V25" s="9">
        <f t="shared" si="27"/>
        <v>0</v>
      </c>
      <c r="W25" s="9">
        <f t="shared" si="27"/>
        <v>0</v>
      </c>
      <c r="X25" s="9">
        <f t="shared" si="27"/>
        <v>607640</v>
      </c>
      <c r="Y25" s="9">
        <f t="shared" si="27"/>
        <v>589411</v>
      </c>
      <c r="Z25" s="9">
        <f t="shared" si="27"/>
        <v>0</v>
      </c>
      <c r="AA25" s="9">
        <f t="shared" si="27"/>
        <v>0</v>
      </c>
      <c r="AB25" s="9">
        <f t="shared" si="27"/>
        <v>607640</v>
      </c>
      <c r="AC25" s="9">
        <f t="shared" si="27"/>
        <v>589411</v>
      </c>
      <c r="AD25" s="9">
        <f t="shared" si="27"/>
        <v>0</v>
      </c>
      <c r="AE25" s="9">
        <f t="shared" si="27"/>
        <v>0</v>
      </c>
      <c r="AF25" s="9">
        <f t="shared" si="27"/>
        <v>607640</v>
      </c>
    </row>
    <row r="26" spans="1:57">
      <c r="A26" s="6"/>
      <c r="B26" s="51" t="s">
        <v>30</v>
      </c>
      <c r="C26" s="7">
        <f>C25</f>
        <v>913</v>
      </c>
      <c r="D26" s="7" t="s">
        <v>18</v>
      </c>
      <c r="E26" s="7" t="s">
        <v>12</v>
      </c>
      <c r="F26" s="7" t="s">
        <v>96</v>
      </c>
      <c r="G26" s="32"/>
      <c r="H26" s="9">
        <v>657536</v>
      </c>
      <c r="I26" s="9">
        <f>I27</f>
        <v>657536</v>
      </c>
      <c r="J26" s="9">
        <f t="shared" ref="J26:Z27" si="28">J27</f>
        <v>-11391</v>
      </c>
      <c r="K26" s="9">
        <f t="shared" si="28"/>
        <v>-11391</v>
      </c>
      <c r="L26" s="9">
        <f t="shared" si="28"/>
        <v>646145</v>
      </c>
      <c r="M26" s="9">
        <f t="shared" si="28"/>
        <v>646145</v>
      </c>
      <c r="N26" s="9">
        <f t="shared" si="28"/>
        <v>0</v>
      </c>
      <c r="O26" s="9">
        <f t="shared" si="28"/>
        <v>0</v>
      </c>
      <c r="P26" s="9">
        <f t="shared" si="28"/>
        <v>646145</v>
      </c>
      <c r="Q26" s="9">
        <f t="shared" si="28"/>
        <v>646145</v>
      </c>
      <c r="R26" s="9">
        <f t="shared" si="28"/>
        <v>0</v>
      </c>
      <c r="S26" s="9">
        <f t="shared" si="28"/>
        <v>0</v>
      </c>
      <c r="T26" s="9">
        <f t="shared" si="28"/>
        <v>607640</v>
      </c>
      <c r="U26" s="9">
        <f t="shared" si="28"/>
        <v>589411</v>
      </c>
      <c r="V26" s="9">
        <f t="shared" si="28"/>
        <v>0</v>
      </c>
      <c r="W26" s="9">
        <f t="shared" si="28"/>
        <v>0</v>
      </c>
      <c r="X26" s="9">
        <f t="shared" si="28"/>
        <v>607640</v>
      </c>
      <c r="Y26" s="9">
        <f t="shared" si="28"/>
        <v>589411</v>
      </c>
      <c r="Z26" s="9">
        <f t="shared" si="28"/>
        <v>0</v>
      </c>
      <c r="AA26" s="9">
        <f t="shared" ref="Z26:AF27" si="29">AA27</f>
        <v>0</v>
      </c>
      <c r="AB26" s="9">
        <f t="shared" si="29"/>
        <v>607640</v>
      </c>
      <c r="AC26" s="9">
        <f t="shared" si="29"/>
        <v>589411</v>
      </c>
      <c r="AD26" s="9">
        <f t="shared" si="29"/>
        <v>0</v>
      </c>
      <c r="AE26" s="9">
        <f t="shared" si="29"/>
        <v>0</v>
      </c>
      <c r="AF26" s="9">
        <f t="shared" si="29"/>
        <v>607640</v>
      </c>
    </row>
    <row r="27" spans="1:57" ht="36.75" customHeight="1">
      <c r="A27" s="6"/>
      <c r="B27" s="14" t="s">
        <v>13</v>
      </c>
      <c r="C27" s="7">
        <f>C26</f>
        <v>913</v>
      </c>
      <c r="D27" s="7" t="s">
        <v>18</v>
      </c>
      <c r="E27" s="7" t="s">
        <v>12</v>
      </c>
      <c r="F27" s="7" t="s">
        <v>96</v>
      </c>
      <c r="G27" s="7" t="s">
        <v>14</v>
      </c>
      <c r="H27" s="10">
        <v>657536</v>
      </c>
      <c r="I27" s="10">
        <f>I28</f>
        <v>657536</v>
      </c>
      <c r="J27" s="10">
        <f t="shared" si="28"/>
        <v>-11391</v>
      </c>
      <c r="K27" s="10">
        <f t="shared" si="28"/>
        <v>-11391</v>
      </c>
      <c r="L27" s="10">
        <f t="shared" si="28"/>
        <v>646145</v>
      </c>
      <c r="M27" s="10">
        <f t="shared" si="28"/>
        <v>646145</v>
      </c>
      <c r="N27" s="10">
        <f t="shared" si="28"/>
        <v>0</v>
      </c>
      <c r="O27" s="10">
        <f t="shared" si="28"/>
        <v>0</v>
      </c>
      <c r="P27" s="10">
        <f t="shared" si="28"/>
        <v>646145</v>
      </c>
      <c r="Q27" s="10">
        <f t="shared" si="28"/>
        <v>646145</v>
      </c>
      <c r="R27" s="10">
        <f t="shared" si="28"/>
        <v>0</v>
      </c>
      <c r="S27" s="10">
        <f t="shared" si="28"/>
        <v>0</v>
      </c>
      <c r="T27" s="10">
        <f t="shared" si="28"/>
        <v>607640</v>
      </c>
      <c r="U27" s="10">
        <f t="shared" si="28"/>
        <v>589411</v>
      </c>
      <c r="V27" s="10">
        <f t="shared" si="28"/>
        <v>0</v>
      </c>
      <c r="W27" s="10">
        <f t="shared" si="28"/>
        <v>0</v>
      </c>
      <c r="X27" s="10">
        <f t="shared" si="28"/>
        <v>607640</v>
      </c>
      <c r="Y27" s="10">
        <f t="shared" si="28"/>
        <v>589411</v>
      </c>
      <c r="Z27" s="10">
        <f t="shared" si="29"/>
        <v>0</v>
      </c>
      <c r="AA27" s="10">
        <f t="shared" si="29"/>
        <v>0</v>
      </c>
      <c r="AB27" s="10">
        <f t="shared" si="29"/>
        <v>607640</v>
      </c>
      <c r="AC27" s="10">
        <f t="shared" si="29"/>
        <v>589411</v>
      </c>
      <c r="AD27" s="10">
        <f t="shared" si="29"/>
        <v>0</v>
      </c>
      <c r="AE27" s="10">
        <f t="shared" si="29"/>
        <v>0</v>
      </c>
      <c r="AF27" s="10">
        <f t="shared" si="29"/>
        <v>607640</v>
      </c>
    </row>
    <row r="28" spans="1:57" ht="30" customHeight="1">
      <c r="A28" s="6"/>
      <c r="B28" s="14" t="s">
        <v>44</v>
      </c>
      <c r="C28" s="7">
        <f>C27</f>
        <v>913</v>
      </c>
      <c r="D28" s="7" t="s">
        <v>18</v>
      </c>
      <c r="E28" s="7" t="s">
        <v>12</v>
      </c>
      <c r="F28" s="7" t="s">
        <v>96</v>
      </c>
      <c r="G28" s="20">
        <v>610</v>
      </c>
      <c r="H28" s="10">
        <v>657536</v>
      </c>
      <c r="I28" s="10">
        <v>657536</v>
      </c>
      <c r="J28" s="9">
        <f>-6624-802-3965</f>
        <v>-11391</v>
      </c>
      <c r="K28" s="9">
        <f>-6624-802-3965</f>
        <v>-11391</v>
      </c>
      <c r="L28" s="10">
        <f>H28+J28</f>
        <v>646145</v>
      </c>
      <c r="M28" s="10">
        <f>I28+K28</f>
        <v>646145</v>
      </c>
      <c r="N28" s="9"/>
      <c r="O28" s="9"/>
      <c r="P28" s="10">
        <f>L28+N28</f>
        <v>646145</v>
      </c>
      <c r="Q28" s="10">
        <f>M28+O28</f>
        <v>646145</v>
      </c>
      <c r="R28" s="9"/>
      <c r="S28" s="9"/>
      <c r="T28" s="10">
        <f>654898-47258</f>
        <v>607640</v>
      </c>
      <c r="U28" s="10">
        <f>T28*0.97</f>
        <v>589411</v>
      </c>
      <c r="V28" s="9"/>
      <c r="W28" s="9"/>
      <c r="X28" s="10">
        <f>T28+V28</f>
        <v>607640</v>
      </c>
      <c r="Y28" s="10">
        <f>U28+W28</f>
        <v>589411</v>
      </c>
      <c r="Z28" s="9"/>
      <c r="AA28" s="9"/>
      <c r="AB28" s="20">
        <f>X28+Z28</f>
        <v>607640</v>
      </c>
      <c r="AC28" s="20">
        <f>Y28+AA28</f>
        <v>589411</v>
      </c>
      <c r="AD28" s="9"/>
      <c r="AE28" s="9"/>
      <c r="AF28" s="20">
        <f>T28</f>
        <v>607640</v>
      </c>
    </row>
    <row r="29" spans="1:57" ht="18.75" customHeight="1">
      <c r="A29" s="6"/>
      <c r="B29" s="14" t="s">
        <v>7</v>
      </c>
      <c r="C29" s="7">
        <v>913</v>
      </c>
      <c r="D29" s="7" t="s">
        <v>18</v>
      </c>
      <c r="E29" s="7" t="s">
        <v>12</v>
      </c>
      <c r="F29" s="7" t="s">
        <v>92</v>
      </c>
      <c r="G29" s="7"/>
      <c r="H29" s="10" t="e">
        <f>H30+#REF!</f>
        <v>#REF!</v>
      </c>
      <c r="I29" s="10" t="e">
        <f>I30+#REF!</f>
        <v>#REF!</v>
      </c>
      <c r="J29" s="10" t="e">
        <f>J30+#REF!</f>
        <v>#REF!</v>
      </c>
      <c r="K29" s="10" t="e">
        <f>K30+#REF!</f>
        <v>#REF!</v>
      </c>
      <c r="L29" s="10" t="e">
        <f>L30+#REF!</f>
        <v>#REF!</v>
      </c>
      <c r="M29" s="10" t="e">
        <f>M30+#REF!</f>
        <v>#REF!</v>
      </c>
      <c r="N29" s="10" t="e">
        <f>N30+#REF!</f>
        <v>#REF!</v>
      </c>
      <c r="O29" s="10" t="e">
        <f>O30+#REF!</f>
        <v>#REF!</v>
      </c>
      <c r="P29" s="10" t="e">
        <f>P30+#REF!</f>
        <v>#REF!</v>
      </c>
      <c r="Q29" s="10" t="e">
        <f>Q30+#REF!</f>
        <v>#REF!</v>
      </c>
      <c r="R29" s="10" t="e">
        <f>R30+#REF!</f>
        <v>#REF!</v>
      </c>
      <c r="S29" s="10" t="e">
        <f>S30+#REF!</f>
        <v>#REF!</v>
      </c>
      <c r="T29" s="10">
        <f>T30</f>
        <v>18334</v>
      </c>
      <c r="U29" s="10">
        <f t="shared" ref="U29:AF29" si="30">U30</f>
        <v>17784</v>
      </c>
      <c r="V29" s="10">
        <f t="shared" si="30"/>
        <v>0</v>
      </c>
      <c r="W29" s="10">
        <f t="shared" si="30"/>
        <v>0</v>
      </c>
      <c r="X29" s="10">
        <f t="shared" si="30"/>
        <v>18334</v>
      </c>
      <c r="Y29" s="10">
        <f t="shared" si="30"/>
        <v>17784</v>
      </c>
      <c r="Z29" s="10">
        <f t="shared" si="30"/>
        <v>0</v>
      </c>
      <c r="AA29" s="10">
        <f t="shared" si="30"/>
        <v>0</v>
      </c>
      <c r="AB29" s="10">
        <f t="shared" si="30"/>
        <v>18334</v>
      </c>
      <c r="AC29" s="10">
        <f t="shared" si="30"/>
        <v>17784</v>
      </c>
      <c r="AD29" s="10">
        <f t="shared" si="30"/>
        <v>0</v>
      </c>
      <c r="AE29" s="10">
        <f t="shared" si="30"/>
        <v>0</v>
      </c>
      <c r="AF29" s="10">
        <f t="shared" si="30"/>
        <v>18334</v>
      </c>
    </row>
    <row r="30" spans="1:57" ht="18.75" customHeight="1">
      <c r="A30" s="6"/>
      <c r="B30" s="14" t="s">
        <v>31</v>
      </c>
      <c r="C30" s="7">
        <v>913</v>
      </c>
      <c r="D30" s="7" t="s">
        <v>18</v>
      </c>
      <c r="E30" s="7" t="s">
        <v>12</v>
      </c>
      <c r="F30" s="7" t="s">
        <v>97</v>
      </c>
      <c r="G30" s="7"/>
      <c r="H30" s="10">
        <f>H31</f>
        <v>2102</v>
      </c>
      <c r="I30" s="10">
        <f>I31</f>
        <v>2134</v>
      </c>
      <c r="J30" s="10">
        <f t="shared" ref="J30:Z31" si="31">J31</f>
        <v>11391</v>
      </c>
      <c r="K30" s="10">
        <f t="shared" si="31"/>
        <v>11391</v>
      </c>
      <c r="L30" s="10">
        <f t="shared" si="31"/>
        <v>13493</v>
      </c>
      <c r="M30" s="10">
        <f t="shared" si="31"/>
        <v>13525</v>
      </c>
      <c r="N30" s="10">
        <f t="shared" si="31"/>
        <v>0</v>
      </c>
      <c r="O30" s="10">
        <f t="shared" si="31"/>
        <v>0</v>
      </c>
      <c r="P30" s="10">
        <f t="shared" si="31"/>
        <v>13493</v>
      </c>
      <c r="Q30" s="10">
        <f t="shared" si="31"/>
        <v>13525</v>
      </c>
      <c r="R30" s="10">
        <f t="shared" si="31"/>
        <v>0</v>
      </c>
      <c r="S30" s="10">
        <f t="shared" si="31"/>
        <v>0</v>
      </c>
      <c r="T30" s="10">
        <f t="shared" si="31"/>
        <v>18334</v>
      </c>
      <c r="U30" s="10">
        <f t="shared" si="31"/>
        <v>17784</v>
      </c>
      <c r="V30" s="10">
        <f t="shared" si="31"/>
        <v>0</v>
      </c>
      <c r="W30" s="10">
        <f t="shared" si="31"/>
        <v>0</v>
      </c>
      <c r="X30" s="10">
        <f t="shared" si="31"/>
        <v>18334</v>
      </c>
      <c r="Y30" s="10">
        <f t="shared" si="31"/>
        <v>17784</v>
      </c>
      <c r="Z30" s="10">
        <f t="shared" si="31"/>
        <v>0</v>
      </c>
      <c r="AA30" s="10">
        <f t="shared" ref="Z30:AF31" si="32">AA31</f>
        <v>0</v>
      </c>
      <c r="AB30" s="10">
        <f t="shared" si="32"/>
        <v>18334</v>
      </c>
      <c r="AC30" s="10">
        <f t="shared" si="32"/>
        <v>17784</v>
      </c>
      <c r="AD30" s="10">
        <f t="shared" si="32"/>
        <v>0</v>
      </c>
      <c r="AE30" s="10">
        <f t="shared" si="32"/>
        <v>0</v>
      </c>
      <c r="AF30" s="10">
        <f t="shared" si="32"/>
        <v>18334</v>
      </c>
      <c r="AG30" s="45" t="s">
        <v>8</v>
      </c>
      <c r="AH30" s="32">
        <v>913</v>
      </c>
      <c r="AI30" s="32" t="s">
        <v>18</v>
      </c>
      <c r="AJ30" s="32" t="s">
        <v>6</v>
      </c>
      <c r="AK30" s="33" t="s">
        <v>9</v>
      </c>
      <c r="AL30" s="32"/>
      <c r="AM30" s="25"/>
      <c r="AN30" s="35" t="e">
        <f>AN31+AN36</f>
        <v>#REF!</v>
      </c>
      <c r="AO30" s="35" t="e">
        <f>AO31+AO36+AO56</f>
        <v>#REF!</v>
      </c>
      <c r="AP30" s="35" t="e">
        <f>AP31+AP36</f>
        <v>#REF!</v>
      </c>
      <c r="AQ30" s="35" t="e">
        <f>AQ31+AQ36+AQ56</f>
        <v>#REF!</v>
      </c>
      <c r="AR30" s="35" t="e">
        <f>AR31+AR36</f>
        <v>#REF!</v>
      </c>
      <c r="AS30" s="35" t="e">
        <f>AS31+AS36+AS56</f>
        <v>#REF!</v>
      </c>
      <c r="AT30" s="35" t="e">
        <f>AT31+AT36</f>
        <v>#REF!</v>
      </c>
      <c r="AU30" s="35" t="e">
        <f>AU31+AU36+AU56</f>
        <v>#REF!</v>
      </c>
      <c r="AV30" s="35" t="e">
        <f>AV31+AV36</f>
        <v>#REF!</v>
      </c>
      <c r="AW30" s="35" t="e">
        <f>AW31+AW36+AW56</f>
        <v>#REF!</v>
      </c>
      <c r="AX30" s="35" t="e">
        <f>AX31+AX36</f>
        <v>#REF!</v>
      </c>
      <c r="AY30" s="35" t="e">
        <f>AY31+AY36+AY56</f>
        <v>#REF!</v>
      </c>
      <c r="AZ30" s="35" t="e">
        <f>AZ31+AZ36</f>
        <v>#REF!</v>
      </c>
      <c r="BA30" s="35" t="e">
        <f>BA31+BA36+BA56</f>
        <v>#REF!</v>
      </c>
      <c r="BB30" s="35" t="e">
        <f>BB31+BB36</f>
        <v>#REF!</v>
      </c>
      <c r="BC30" s="35" t="e">
        <f>BC31+BC36+BC56</f>
        <v>#REF!</v>
      </c>
      <c r="BD30" s="35" t="e">
        <f>BD31+BD36+BD56</f>
        <v>#REF!</v>
      </c>
      <c r="BE30" s="35" t="e">
        <f>BE31+BE36+BE56</f>
        <v>#REF!</v>
      </c>
    </row>
    <row r="31" spans="1:57" ht="44.25" customHeight="1">
      <c r="A31" s="6"/>
      <c r="B31" s="14" t="s">
        <v>13</v>
      </c>
      <c r="C31" s="7">
        <v>913</v>
      </c>
      <c r="D31" s="7" t="s">
        <v>18</v>
      </c>
      <c r="E31" s="7" t="s">
        <v>12</v>
      </c>
      <c r="F31" s="7" t="s">
        <v>97</v>
      </c>
      <c r="G31" s="7" t="s">
        <v>14</v>
      </c>
      <c r="H31" s="10">
        <f>H32</f>
        <v>2102</v>
      </c>
      <c r="I31" s="10">
        <f>I32</f>
        <v>2134</v>
      </c>
      <c r="J31" s="10">
        <f t="shared" si="31"/>
        <v>11391</v>
      </c>
      <c r="K31" s="10">
        <f t="shared" si="31"/>
        <v>11391</v>
      </c>
      <c r="L31" s="10">
        <f t="shared" si="31"/>
        <v>13493</v>
      </c>
      <c r="M31" s="10">
        <f t="shared" si="31"/>
        <v>13525</v>
      </c>
      <c r="N31" s="10">
        <f t="shared" si="31"/>
        <v>0</v>
      </c>
      <c r="O31" s="10">
        <f t="shared" si="31"/>
        <v>0</v>
      </c>
      <c r="P31" s="10">
        <f t="shared" si="31"/>
        <v>13493</v>
      </c>
      <c r="Q31" s="10">
        <f t="shared" si="31"/>
        <v>13525</v>
      </c>
      <c r="R31" s="10">
        <f t="shared" si="31"/>
        <v>0</v>
      </c>
      <c r="S31" s="10">
        <f t="shared" si="31"/>
        <v>0</v>
      </c>
      <c r="T31" s="10">
        <f t="shared" si="31"/>
        <v>18334</v>
      </c>
      <c r="U31" s="10">
        <f t="shared" si="31"/>
        <v>17784</v>
      </c>
      <c r="V31" s="10">
        <f t="shared" si="31"/>
        <v>0</v>
      </c>
      <c r="W31" s="10">
        <f t="shared" si="31"/>
        <v>0</v>
      </c>
      <c r="X31" s="10">
        <f t="shared" si="31"/>
        <v>18334</v>
      </c>
      <c r="Y31" s="10">
        <f t="shared" si="31"/>
        <v>17784</v>
      </c>
      <c r="Z31" s="10">
        <f t="shared" si="32"/>
        <v>0</v>
      </c>
      <c r="AA31" s="10">
        <f t="shared" si="32"/>
        <v>0</v>
      </c>
      <c r="AB31" s="10">
        <f t="shared" si="32"/>
        <v>18334</v>
      </c>
      <c r="AC31" s="10">
        <f t="shared" si="32"/>
        <v>17784</v>
      </c>
      <c r="AD31" s="10">
        <f t="shared" si="32"/>
        <v>0</v>
      </c>
      <c r="AE31" s="10">
        <f t="shared" si="32"/>
        <v>0</v>
      </c>
      <c r="AF31" s="10">
        <f t="shared" si="32"/>
        <v>18334</v>
      </c>
      <c r="AG31" s="41" t="s">
        <v>61</v>
      </c>
      <c r="AH31" s="32">
        <v>913</v>
      </c>
      <c r="AI31" s="32" t="s">
        <v>18</v>
      </c>
      <c r="AJ31" s="32" t="s">
        <v>6</v>
      </c>
      <c r="AK31" s="33" t="s">
        <v>62</v>
      </c>
      <c r="AL31" s="32"/>
      <c r="AM31" s="25"/>
      <c r="AN31" s="35" t="e">
        <f t="shared" ref="AN31:BC31" si="33">AN32</f>
        <v>#REF!</v>
      </c>
      <c r="AO31" s="35" t="e">
        <f t="shared" si="33"/>
        <v>#REF!</v>
      </c>
      <c r="AP31" s="35" t="e">
        <f t="shared" si="33"/>
        <v>#REF!</v>
      </c>
      <c r="AQ31" s="35" t="e">
        <f t="shared" si="33"/>
        <v>#REF!</v>
      </c>
      <c r="AR31" s="35" t="e">
        <f t="shared" si="33"/>
        <v>#REF!</v>
      </c>
      <c r="AS31" s="35" t="e">
        <f t="shared" si="33"/>
        <v>#REF!</v>
      </c>
      <c r="AT31" s="35" t="e">
        <f t="shared" si="33"/>
        <v>#REF!</v>
      </c>
      <c r="AU31" s="35" t="e">
        <f t="shared" si="33"/>
        <v>#REF!</v>
      </c>
      <c r="AV31" s="35" t="e">
        <f t="shared" si="33"/>
        <v>#REF!</v>
      </c>
      <c r="AW31" s="35" t="e">
        <f t="shared" si="33"/>
        <v>#REF!</v>
      </c>
      <c r="AX31" s="35" t="e">
        <f t="shared" si="33"/>
        <v>#REF!</v>
      </c>
      <c r="AY31" s="35" t="e">
        <f t="shared" si="33"/>
        <v>#REF!</v>
      </c>
      <c r="AZ31" s="35" t="e">
        <f t="shared" si="33"/>
        <v>#REF!</v>
      </c>
      <c r="BA31" s="35" t="e">
        <f t="shared" si="33"/>
        <v>#REF!</v>
      </c>
      <c r="BB31" s="35" t="e">
        <f t="shared" si="33"/>
        <v>#REF!</v>
      </c>
      <c r="BC31" s="35" t="e">
        <f t="shared" si="33"/>
        <v>#REF!</v>
      </c>
      <c r="BD31" s="35" t="e">
        <f t="shared" ref="BD31:BE31" si="34">BD32</f>
        <v>#REF!</v>
      </c>
      <c r="BE31" s="35" t="e">
        <f t="shared" si="34"/>
        <v>#REF!</v>
      </c>
    </row>
    <row r="32" spans="1:57" ht="30.75" customHeight="1">
      <c r="A32" s="6"/>
      <c r="B32" s="14" t="s">
        <v>44</v>
      </c>
      <c r="C32" s="7">
        <v>913</v>
      </c>
      <c r="D32" s="7" t="s">
        <v>18</v>
      </c>
      <c r="E32" s="7" t="s">
        <v>12</v>
      </c>
      <c r="F32" s="7" t="s">
        <v>97</v>
      </c>
      <c r="G32" s="20">
        <v>610</v>
      </c>
      <c r="H32" s="10">
        <f>6604-4502</f>
        <v>2102</v>
      </c>
      <c r="I32" s="10">
        <f>6705-4571</f>
        <v>2134</v>
      </c>
      <c r="J32" s="9">
        <f>6624+4767</f>
        <v>11391</v>
      </c>
      <c r="K32" s="9">
        <f>6624+4767</f>
        <v>11391</v>
      </c>
      <c r="L32" s="10">
        <f>H32+J32</f>
        <v>13493</v>
      </c>
      <c r="M32" s="10">
        <f>I32+K32</f>
        <v>13525</v>
      </c>
      <c r="N32" s="9"/>
      <c r="O32" s="9"/>
      <c r="P32" s="10">
        <f>L32+N32</f>
        <v>13493</v>
      </c>
      <c r="Q32" s="10">
        <f>M32+O32</f>
        <v>13525</v>
      </c>
      <c r="R32" s="9"/>
      <c r="S32" s="9"/>
      <c r="T32" s="10">
        <f>4153+4928+1388+461+5589+1815</f>
        <v>18334</v>
      </c>
      <c r="U32" s="10">
        <f>T32*0.97</f>
        <v>17784</v>
      </c>
      <c r="V32" s="9"/>
      <c r="W32" s="9"/>
      <c r="X32" s="10">
        <f>T32+V32</f>
        <v>18334</v>
      </c>
      <c r="Y32" s="10">
        <f>U32+W32</f>
        <v>17784</v>
      </c>
      <c r="Z32" s="9"/>
      <c r="AA32" s="9"/>
      <c r="AB32" s="20">
        <f>X32+Z32</f>
        <v>18334</v>
      </c>
      <c r="AC32" s="20">
        <f>Y32+AA32</f>
        <v>17784</v>
      </c>
      <c r="AD32" s="9"/>
      <c r="AE32" s="9"/>
      <c r="AF32" s="20">
        <f>T32</f>
        <v>18334</v>
      </c>
      <c r="AG32" s="45" t="s">
        <v>26</v>
      </c>
      <c r="AH32" s="32">
        <v>913</v>
      </c>
      <c r="AI32" s="32" t="s">
        <v>18</v>
      </c>
      <c r="AJ32" s="32" t="s">
        <v>6</v>
      </c>
      <c r="AK32" s="33" t="s">
        <v>63</v>
      </c>
      <c r="AL32" s="32"/>
      <c r="AM32" s="25"/>
      <c r="AN32" s="35" t="e">
        <f>#REF!</f>
        <v>#REF!</v>
      </c>
      <c r="AO32" s="35" t="e">
        <f>#REF!</f>
        <v>#REF!</v>
      </c>
      <c r="AP32" s="35" t="e">
        <f>#REF!</f>
        <v>#REF!</v>
      </c>
      <c r="AQ32" s="35" t="e">
        <f>#REF!</f>
        <v>#REF!</v>
      </c>
      <c r="AR32" s="35" t="e">
        <f>#REF!</f>
        <v>#REF!</v>
      </c>
      <c r="AS32" s="35" t="e">
        <f>#REF!</f>
        <v>#REF!</v>
      </c>
      <c r="AT32" s="35" t="e">
        <f>#REF!</f>
        <v>#REF!</v>
      </c>
      <c r="AU32" s="35" t="e">
        <f>#REF!</f>
        <v>#REF!</v>
      </c>
      <c r="AV32" s="35" t="e">
        <f>#REF!</f>
        <v>#REF!</v>
      </c>
      <c r="AW32" s="35" t="e">
        <f>#REF!</f>
        <v>#REF!</v>
      </c>
      <c r="AX32" s="35" t="e">
        <f>#REF!</f>
        <v>#REF!</v>
      </c>
      <c r="AY32" s="35" t="e">
        <f>#REF!</f>
        <v>#REF!</v>
      </c>
      <c r="AZ32" s="35" t="e">
        <f>#REF!</f>
        <v>#REF!</v>
      </c>
      <c r="BA32" s="35" t="e">
        <f>#REF!</f>
        <v>#REF!</v>
      </c>
      <c r="BB32" s="35" t="e">
        <f>#REF!</f>
        <v>#REF!</v>
      </c>
      <c r="BC32" s="35" t="e">
        <f>#REF!</f>
        <v>#REF!</v>
      </c>
      <c r="BD32" s="35" t="e">
        <f>#REF!</f>
        <v>#REF!</v>
      </c>
      <c r="BE32" s="35" t="e">
        <f>#REF!</f>
        <v>#REF!</v>
      </c>
    </row>
    <row r="33" spans="1:57" ht="66">
      <c r="A33" s="6"/>
      <c r="B33" s="51" t="s">
        <v>50</v>
      </c>
      <c r="C33" s="7">
        <v>913</v>
      </c>
      <c r="D33" s="7" t="s">
        <v>18</v>
      </c>
      <c r="E33" s="7" t="s">
        <v>12</v>
      </c>
      <c r="F33" s="7" t="s">
        <v>98</v>
      </c>
      <c r="G33" s="7"/>
      <c r="H33" s="10">
        <f t="shared" ref="H33:I35" si="35">H34</f>
        <v>23415</v>
      </c>
      <c r="I33" s="10">
        <f t="shared" si="35"/>
        <v>23775</v>
      </c>
      <c r="J33" s="9"/>
      <c r="K33" s="9"/>
      <c r="L33" s="10">
        <f t="shared" ref="L33:M35" si="36">L34</f>
        <v>23415</v>
      </c>
      <c r="M33" s="10">
        <f t="shared" si="36"/>
        <v>23775</v>
      </c>
      <c r="N33" s="9"/>
      <c r="O33" s="9"/>
      <c r="P33" s="10">
        <f t="shared" ref="P33:Q35" si="37">P34</f>
        <v>23415</v>
      </c>
      <c r="Q33" s="10">
        <f t="shared" si="37"/>
        <v>23775</v>
      </c>
      <c r="R33" s="9"/>
      <c r="S33" s="9"/>
      <c r="T33" s="10">
        <f t="shared" ref="T33:U35" si="38">T34</f>
        <v>20119</v>
      </c>
      <c r="U33" s="10">
        <f t="shared" si="38"/>
        <v>19515</v>
      </c>
      <c r="V33" s="9"/>
      <c r="W33" s="9"/>
      <c r="X33" s="10">
        <f t="shared" ref="X33:AF35" si="39">X34</f>
        <v>23415</v>
      </c>
      <c r="Y33" s="10">
        <f t="shared" si="39"/>
        <v>23775</v>
      </c>
      <c r="Z33" s="10">
        <f t="shared" si="39"/>
        <v>0</v>
      </c>
      <c r="AA33" s="10">
        <f t="shared" si="39"/>
        <v>0</v>
      </c>
      <c r="AB33" s="10">
        <f t="shared" si="39"/>
        <v>23415</v>
      </c>
      <c r="AC33" s="10">
        <f t="shared" si="39"/>
        <v>23775</v>
      </c>
      <c r="AD33" s="10">
        <f t="shared" si="39"/>
        <v>0</v>
      </c>
      <c r="AE33" s="10">
        <f t="shared" si="39"/>
        <v>0</v>
      </c>
      <c r="AF33" s="10">
        <f t="shared" si="39"/>
        <v>20119</v>
      </c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</row>
    <row r="34" spans="1:57" ht="33">
      <c r="A34" s="6"/>
      <c r="B34" s="14" t="s">
        <v>54</v>
      </c>
      <c r="C34" s="7">
        <v>913</v>
      </c>
      <c r="D34" s="7" t="s">
        <v>18</v>
      </c>
      <c r="E34" s="7" t="s">
        <v>12</v>
      </c>
      <c r="F34" s="7" t="s">
        <v>99</v>
      </c>
      <c r="G34" s="7"/>
      <c r="H34" s="10">
        <f t="shared" si="35"/>
        <v>23415</v>
      </c>
      <c r="I34" s="10">
        <f t="shared" si="35"/>
        <v>23775</v>
      </c>
      <c r="J34" s="9"/>
      <c r="K34" s="9"/>
      <c r="L34" s="10">
        <f t="shared" si="36"/>
        <v>23415</v>
      </c>
      <c r="M34" s="10">
        <f t="shared" si="36"/>
        <v>23775</v>
      </c>
      <c r="N34" s="9"/>
      <c r="O34" s="9"/>
      <c r="P34" s="10">
        <f t="shared" si="37"/>
        <v>23415</v>
      </c>
      <c r="Q34" s="10">
        <f t="shared" si="37"/>
        <v>23775</v>
      </c>
      <c r="R34" s="9"/>
      <c r="S34" s="9"/>
      <c r="T34" s="10">
        <f t="shared" si="38"/>
        <v>20119</v>
      </c>
      <c r="U34" s="10">
        <f t="shared" si="38"/>
        <v>19515</v>
      </c>
      <c r="V34" s="9"/>
      <c r="W34" s="9"/>
      <c r="X34" s="10">
        <f t="shared" si="39"/>
        <v>23415</v>
      </c>
      <c r="Y34" s="10">
        <f t="shared" si="39"/>
        <v>23775</v>
      </c>
      <c r="Z34" s="10">
        <f t="shared" si="39"/>
        <v>0</v>
      </c>
      <c r="AA34" s="10">
        <f t="shared" si="39"/>
        <v>0</v>
      </c>
      <c r="AB34" s="10">
        <f t="shared" si="39"/>
        <v>23415</v>
      </c>
      <c r="AC34" s="10">
        <f t="shared" si="39"/>
        <v>23775</v>
      </c>
      <c r="AD34" s="10">
        <f t="shared" si="39"/>
        <v>0</v>
      </c>
      <c r="AE34" s="10">
        <f t="shared" si="39"/>
        <v>0</v>
      </c>
      <c r="AF34" s="10">
        <f t="shared" si="39"/>
        <v>20119</v>
      </c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</row>
    <row r="35" spans="1:57" ht="36" customHeight="1">
      <c r="A35" s="6"/>
      <c r="B35" s="51" t="s">
        <v>10</v>
      </c>
      <c r="C35" s="7">
        <v>913</v>
      </c>
      <c r="D35" s="7" t="s">
        <v>18</v>
      </c>
      <c r="E35" s="7" t="s">
        <v>12</v>
      </c>
      <c r="F35" s="7" t="s">
        <v>99</v>
      </c>
      <c r="G35" s="7" t="s">
        <v>11</v>
      </c>
      <c r="H35" s="10">
        <f t="shared" si="35"/>
        <v>23415</v>
      </c>
      <c r="I35" s="10">
        <f t="shared" si="35"/>
        <v>23775</v>
      </c>
      <c r="J35" s="9"/>
      <c r="K35" s="9"/>
      <c r="L35" s="10">
        <f t="shared" si="36"/>
        <v>23415</v>
      </c>
      <c r="M35" s="10">
        <f t="shared" si="36"/>
        <v>23775</v>
      </c>
      <c r="N35" s="9"/>
      <c r="O35" s="9"/>
      <c r="P35" s="10">
        <f t="shared" si="37"/>
        <v>23415</v>
      </c>
      <c r="Q35" s="10">
        <f t="shared" si="37"/>
        <v>23775</v>
      </c>
      <c r="R35" s="9"/>
      <c r="S35" s="9"/>
      <c r="T35" s="10">
        <f t="shared" si="38"/>
        <v>20119</v>
      </c>
      <c r="U35" s="10">
        <f t="shared" si="38"/>
        <v>19515</v>
      </c>
      <c r="V35" s="9"/>
      <c r="W35" s="9"/>
      <c r="X35" s="10">
        <f t="shared" si="39"/>
        <v>23415</v>
      </c>
      <c r="Y35" s="10">
        <f t="shared" si="39"/>
        <v>23775</v>
      </c>
      <c r="Z35" s="10">
        <f t="shared" si="39"/>
        <v>0</v>
      </c>
      <c r="AA35" s="10">
        <f t="shared" si="39"/>
        <v>0</v>
      </c>
      <c r="AB35" s="10">
        <f t="shared" si="39"/>
        <v>23415</v>
      </c>
      <c r="AC35" s="10">
        <f t="shared" si="39"/>
        <v>23775</v>
      </c>
      <c r="AD35" s="10">
        <f t="shared" si="39"/>
        <v>0</v>
      </c>
      <c r="AE35" s="10">
        <f t="shared" si="39"/>
        <v>0</v>
      </c>
      <c r="AF35" s="10">
        <f t="shared" si="39"/>
        <v>20119</v>
      </c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16"/>
      <c r="AW35" s="16"/>
      <c r="AX35" s="16"/>
      <c r="AY35" s="16"/>
      <c r="AZ35" s="16"/>
      <c r="BA35" s="16"/>
      <c r="BB35" s="16"/>
      <c r="BC35" s="16"/>
      <c r="BD35" s="16"/>
      <c r="BE35" s="16"/>
    </row>
    <row r="36" spans="1:57" ht="73.5" customHeight="1">
      <c r="A36" s="6"/>
      <c r="B36" s="51" t="s">
        <v>76</v>
      </c>
      <c r="C36" s="7">
        <f>C34</f>
        <v>913</v>
      </c>
      <c r="D36" s="7" t="s">
        <v>18</v>
      </c>
      <c r="E36" s="7" t="s">
        <v>12</v>
      </c>
      <c r="F36" s="7" t="s">
        <v>99</v>
      </c>
      <c r="G36" s="20">
        <v>810</v>
      </c>
      <c r="H36" s="10">
        <f>24015*0.975</f>
        <v>23415</v>
      </c>
      <c r="I36" s="10">
        <f>24015*0.99</f>
        <v>23775</v>
      </c>
      <c r="J36" s="9"/>
      <c r="K36" s="9"/>
      <c r="L36" s="10">
        <f>24015*0.975</f>
        <v>23415</v>
      </c>
      <c r="M36" s="10">
        <f>24015*0.99</f>
        <v>23775</v>
      </c>
      <c r="N36" s="9"/>
      <c r="O36" s="9"/>
      <c r="P36" s="10">
        <f>24015*0.975</f>
        <v>23415</v>
      </c>
      <c r="Q36" s="10">
        <f>24015*0.99</f>
        <v>23775</v>
      </c>
      <c r="R36" s="9"/>
      <c r="S36" s="9"/>
      <c r="T36" s="10">
        <f>20119</f>
        <v>20119</v>
      </c>
      <c r="U36" s="10">
        <f>T36*0.97</f>
        <v>19515</v>
      </c>
      <c r="V36" s="9"/>
      <c r="W36" s="9"/>
      <c r="X36" s="10">
        <f>24015*0.975</f>
        <v>23415</v>
      </c>
      <c r="Y36" s="10">
        <f>24015*0.99</f>
        <v>23775</v>
      </c>
      <c r="Z36" s="9"/>
      <c r="AA36" s="9"/>
      <c r="AB36" s="20">
        <f>X36+Z36</f>
        <v>23415</v>
      </c>
      <c r="AC36" s="20">
        <f>Y36+AA36</f>
        <v>23775</v>
      </c>
      <c r="AD36" s="9"/>
      <c r="AE36" s="9"/>
      <c r="AF36" s="20">
        <f>T36</f>
        <v>20119</v>
      </c>
      <c r="AG36" s="45" t="s">
        <v>7</v>
      </c>
      <c r="AH36" s="32">
        <v>913</v>
      </c>
      <c r="AI36" s="32" t="s">
        <v>18</v>
      </c>
      <c r="AJ36" s="32" t="s">
        <v>6</v>
      </c>
      <c r="AK36" s="33" t="s">
        <v>64</v>
      </c>
      <c r="AL36" s="32"/>
      <c r="AM36" s="25"/>
      <c r="AN36" s="35" t="e">
        <f t="shared" ref="AN36:BE36" si="40">AN47</f>
        <v>#REF!</v>
      </c>
      <c r="AO36" s="35" t="e">
        <f t="shared" si="40"/>
        <v>#REF!</v>
      </c>
      <c r="AP36" s="35" t="e">
        <f t="shared" si="40"/>
        <v>#REF!</v>
      </c>
      <c r="AQ36" s="35" t="e">
        <f t="shared" si="40"/>
        <v>#REF!</v>
      </c>
      <c r="AR36" s="35" t="e">
        <f t="shared" si="40"/>
        <v>#REF!</v>
      </c>
      <c r="AS36" s="35" t="e">
        <f t="shared" si="40"/>
        <v>#REF!</v>
      </c>
      <c r="AT36" s="35" t="e">
        <f t="shared" si="40"/>
        <v>#REF!</v>
      </c>
      <c r="AU36" s="35" t="e">
        <f t="shared" si="40"/>
        <v>#REF!</v>
      </c>
      <c r="AV36" s="35" t="e">
        <f t="shared" si="40"/>
        <v>#REF!</v>
      </c>
      <c r="AW36" s="35" t="e">
        <f t="shared" si="40"/>
        <v>#REF!</v>
      </c>
      <c r="AX36" s="35" t="e">
        <f t="shared" si="40"/>
        <v>#REF!</v>
      </c>
      <c r="AY36" s="35" t="e">
        <f t="shared" si="40"/>
        <v>#REF!</v>
      </c>
      <c r="AZ36" s="35" t="e">
        <f t="shared" si="40"/>
        <v>#REF!</v>
      </c>
      <c r="BA36" s="35" t="e">
        <f t="shared" si="40"/>
        <v>#REF!</v>
      </c>
      <c r="BB36" s="35" t="e">
        <f t="shared" si="40"/>
        <v>#REF!</v>
      </c>
      <c r="BC36" s="35" t="e">
        <f t="shared" si="40"/>
        <v>#REF!</v>
      </c>
      <c r="BD36" s="35" t="e">
        <f t="shared" si="40"/>
        <v>#REF!</v>
      </c>
      <c r="BE36" s="35" t="e">
        <f t="shared" si="40"/>
        <v>#REF!</v>
      </c>
    </row>
    <row r="37" spans="1:57" ht="42" customHeight="1">
      <c r="A37" s="6"/>
      <c r="B37" s="84" t="s">
        <v>83</v>
      </c>
      <c r="C37" s="85" t="s">
        <v>41</v>
      </c>
      <c r="D37" s="85" t="s">
        <v>18</v>
      </c>
      <c r="E37" s="85" t="s">
        <v>84</v>
      </c>
      <c r="F37" s="8"/>
      <c r="G37" s="20"/>
      <c r="H37" s="10"/>
      <c r="I37" s="10"/>
      <c r="J37" s="9"/>
      <c r="K37" s="9"/>
      <c r="L37" s="10"/>
      <c r="M37" s="10"/>
      <c r="N37" s="9"/>
      <c r="O37" s="9"/>
      <c r="P37" s="10"/>
      <c r="Q37" s="10"/>
      <c r="R37" s="9"/>
      <c r="S37" s="9"/>
      <c r="T37" s="12">
        <f t="shared" ref="T37:AF37" si="41">T38</f>
        <v>167831</v>
      </c>
      <c r="U37" s="12">
        <f t="shared" si="41"/>
        <v>162796</v>
      </c>
      <c r="V37" s="12">
        <f t="shared" si="41"/>
        <v>0</v>
      </c>
      <c r="W37" s="12">
        <f t="shared" si="41"/>
        <v>0</v>
      </c>
      <c r="X37" s="12">
        <f t="shared" si="41"/>
        <v>168774</v>
      </c>
      <c r="Y37" s="12">
        <f t="shared" si="41"/>
        <v>163819</v>
      </c>
      <c r="Z37" s="12">
        <f t="shared" si="41"/>
        <v>0</v>
      </c>
      <c r="AA37" s="12">
        <f t="shared" si="41"/>
        <v>0</v>
      </c>
      <c r="AB37" s="12">
        <f t="shared" si="41"/>
        <v>168774</v>
      </c>
      <c r="AC37" s="12">
        <f t="shared" si="41"/>
        <v>163819</v>
      </c>
      <c r="AD37" s="12">
        <f t="shared" si="41"/>
        <v>0</v>
      </c>
      <c r="AE37" s="12">
        <f t="shared" si="41"/>
        <v>0</v>
      </c>
      <c r="AF37" s="12">
        <f t="shared" si="41"/>
        <v>167831</v>
      </c>
      <c r="AG37" s="45"/>
      <c r="AH37" s="32"/>
      <c r="AI37" s="32"/>
      <c r="AJ37" s="32"/>
      <c r="AK37" s="33"/>
      <c r="AL37" s="32"/>
      <c r="AM37" s="25"/>
      <c r="AN37" s="35"/>
      <c r="AO37" s="35"/>
      <c r="AP37" s="35"/>
      <c r="AQ37" s="35"/>
      <c r="AR37" s="35"/>
      <c r="AS37" s="35"/>
      <c r="AT37" s="35"/>
      <c r="AU37" s="35"/>
      <c r="AV37" s="35"/>
      <c r="AW37" s="35"/>
      <c r="AX37" s="35"/>
      <c r="AY37" s="35"/>
      <c r="AZ37" s="35"/>
      <c r="BA37" s="35"/>
      <c r="BB37" s="35"/>
      <c r="BC37" s="35"/>
      <c r="BD37" s="35"/>
      <c r="BE37" s="35"/>
    </row>
    <row r="38" spans="1:57" ht="49.5">
      <c r="A38" s="6"/>
      <c r="B38" s="13" t="s">
        <v>88</v>
      </c>
      <c r="C38" s="7">
        <v>913</v>
      </c>
      <c r="D38" s="7" t="s">
        <v>18</v>
      </c>
      <c r="E38" s="7" t="s">
        <v>84</v>
      </c>
      <c r="F38" s="7" t="s">
        <v>89</v>
      </c>
      <c r="G38" s="7"/>
      <c r="H38" s="10" t="e">
        <f>H39+H43+#REF!</f>
        <v>#REF!</v>
      </c>
      <c r="I38" s="10" t="e">
        <f>I39+I43+#REF!</f>
        <v>#REF!</v>
      </c>
      <c r="J38" s="10" t="e">
        <f>J39+J43+#REF!</f>
        <v>#REF!</v>
      </c>
      <c r="K38" s="10" t="e">
        <f>K39+K43+#REF!</f>
        <v>#REF!</v>
      </c>
      <c r="L38" s="10" t="e">
        <f>L39+L43+#REF!</f>
        <v>#REF!</v>
      </c>
      <c r="M38" s="10" t="e">
        <f>M39+M43+#REF!</f>
        <v>#REF!</v>
      </c>
      <c r="N38" s="10" t="e">
        <f>N39+N43+#REF!</f>
        <v>#REF!</v>
      </c>
      <c r="O38" s="10" t="e">
        <f>O39+O43+#REF!</f>
        <v>#REF!</v>
      </c>
      <c r="P38" s="10" t="e">
        <f>P39+P43+#REF!</f>
        <v>#REF!</v>
      </c>
      <c r="Q38" s="10" t="e">
        <f>Q39+Q43+#REF!</f>
        <v>#REF!</v>
      </c>
      <c r="R38" s="10" t="e">
        <f>R39+R43+#REF!</f>
        <v>#REF!</v>
      </c>
      <c r="S38" s="10" t="e">
        <f>S39+S43+#REF!</f>
        <v>#REF!</v>
      </c>
      <c r="T38" s="10">
        <f>T39+T43</f>
        <v>167831</v>
      </c>
      <c r="U38" s="10">
        <f t="shared" ref="U38:AF38" si="42">U39+U43</f>
        <v>162796</v>
      </c>
      <c r="V38" s="10">
        <f t="shared" si="42"/>
        <v>0</v>
      </c>
      <c r="W38" s="10">
        <f t="shared" si="42"/>
        <v>0</v>
      </c>
      <c r="X38" s="10">
        <f t="shared" si="42"/>
        <v>168774</v>
      </c>
      <c r="Y38" s="10">
        <f t="shared" si="42"/>
        <v>163819</v>
      </c>
      <c r="Z38" s="10">
        <f t="shared" si="42"/>
        <v>0</v>
      </c>
      <c r="AA38" s="10">
        <f t="shared" si="42"/>
        <v>0</v>
      </c>
      <c r="AB38" s="10">
        <f t="shared" si="42"/>
        <v>168774</v>
      </c>
      <c r="AC38" s="10">
        <f t="shared" si="42"/>
        <v>163819</v>
      </c>
      <c r="AD38" s="10">
        <f t="shared" si="42"/>
        <v>0</v>
      </c>
      <c r="AE38" s="10">
        <f t="shared" si="42"/>
        <v>0</v>
      </c>
      <c r="AF38" s="10">
        <f t="shared" si="42"/>
        <v>167831</v>
      </c>
    </row>
    <row r="39" spans="1:57" ht="33">
      <c r="A39" s="6"/>
      <c r="B39" s="51" t="s">
        <v>61</v>
      </c>
      <c r="C39" s="7">
        <f>C38</f>
        <v>913</v>
      </c>
      <c r="D39" s="7" t="s">
        <v>18</v>
      </c>
      <c r="E39" s="7" t="s">
        <v>84</v>
      </c>
      <c r="F39" s="7" t="s">
        <v>90</v>
      </c>
      <c r="G39" s="7"/>
      <c r="H39" s="9">
        <v>900412</v>
      </c>
      <c r="I39" s="9" t="e">
        <f>#REF!+I40</f>
        <v>#REF!</v>
      </c>
      <c r="J39" s="9" t="e">
        <f>#REF!+J40</f>
        <v>#REF!</v>
      </c>
      <c r="K39" s="9" t="e">
        <f>#REF!+K40</f>
        <v>#REF!</v>
      </c>
      <c r="L39" s="9" t="e">
        <f>#REF!+L40</f>
        <v>#REF!</v>
      </c>
      <c r="M39" s="9" t="e">
        <f>#REF!+M40</f>
        <v>#REF!</v>
      </c>
      <c r="N39" s="9" t="e">
        <f>#REF!+N40</f>
        <v>#REF!</v>
      </c>
      <c r="O39" s="9" t="e">
        <f>#REF!+O40</f>
        <v>#REF!</v>
      </c>
      <c r="P39" s="9" t="e">
        <f>#REF!+P40</f>
        <v>#REF!</v>
      </c>
      <c r="Q39" s="9" t="e">
        <f>#REF!+Q40</f>
        <v>#REF!</v>
      </c>
      <c r="R39" s="9" t="e">
        <f>#REF!+R40</f>
        <v>#REF!</v>
      </c>
      <c r="S39" s="9" t="e">
        <f>#REF!+S40</f>
        <v>#REF!</v>
      </c>
      <c r="T39" s="9">
        <f>T40</f>
        <v>166400</v>
      </c>
      <c r="U39" s="9">
        <f t="shared" ref="U39:AF39" si="43">U40</f>
        <v>161408</v>
      </c>
      <c r="V39" s="9">
        <f t="shared" si="43"/>
        <v>0</v>
      </c>
      <c r="W39" s="9">
        <f t="shared" si="43"/>
        <v>0</v>
      </c>
      <c r="X39" s="9">
        <f t="shared" si="43"/>
        <v>166400</v>
      </c>
      <c r="Y39" s="9">
        <f t="shared" si="43"/>
        <v>161408</v>
      </c>
      <c r="Z39" s="9">
        <f t="shared" si="43"/>
        <v>0</v>
      </c>
      <c r="AA39" s="9">
        <f t="shared" si="43"/>
        <v>0</v>
      </c>
      <c r="AB39" s="9">
        <f t="shared" si="43"/>
        <v>166400</v>
      </c>
      <c r="AC39" s="9">
        <f t="shared" si="43"/>
        <v>161408</v>
      </c>
      <c r="AD39" s="9">
        <f t="shared" si="43"/>
        <v>0</v>
      </c>
      <c r="AE39" s="9">
        <f t="shared" si="43"/>
        <v>0</v>
      </c>
      <c r="AF39" s="9">
        <f t="shared" si="43"/>
        <v>166400</v>
      </c>
    </row>
    <row r="40" spans="1:57" ht="26.25" customHeight="1">
      <c r="A40" s="6"/>
      <c r="B40" s="51" t="s">
        <v>22</v>
      </c>
      <c r="C40" s="7">
        <f>C38</f>
        <v>913</v>
      </c>
      <c r="D40" s="7" t="s">
        <v>18</v>
      </c>
      <c r="E40" s="7" t="s">
        <v>84</v>
      </c>
      <c r="F40" s="7" t="s">
        <v>100</v>
      </c>
      <c r="G40" s="7"/>
      <c r="H40" s="9">
        <v>242876</v>
      </c>
      <c r="I40" s="9">
        <f>I41</f>
        <v>242876</v>
      </c>
      <c r="J40" s="9">
        <f t="shared" ref="J40:Z41" si="44">J41</f>
        <v>0</v>
      </c>
      <c r="K40" s="9">
        <f t="shared" si="44"/>
        <v>0</v>
      </c>
      <c r="L40" s="9">
        <f t="shared" si="44"/>
        <v>242876</v>
      </c>
      <c r="M40" s="9">
        <f t="shared" si="44"/>
        <v>242876</v>
      </c>
      <c r="N40" s="9">
        <f t="shared" si="44"/>
        <v>-136877</v>
      </c>
      <c r="O40" s="9">
        <f t="shared" si="44"/>
        <v>-136877</v>
      </c>
      <c r="P40" s="9">
        <f t="shared" si="44"/>
        <v>105999</v>
      </c>
      <c r="Q40" s="9">
        <f t="shared" si="44"/>
        <v>105999</v>
      </c>
      <c r="R40" s="9">
        <f t="shared" si="44"/>
        <v>0</v>
      </c>
      <c r="S40" s="9">
        <f t="shared" si="44"/>
        <v>0</v>
      </c>
      <c r="T40" s="9">
        <f t="shared" si="44"/>
        <v>166400</v>
      </c>
      <c r="U40" s="9">
        <f t="shared" si="44"/>
        <v>161408</v>
      </c>
      <c r="V40" s="9">
        <f t="shared" si="44"/>
        <v>0</v>
      </c>
      <c r="W40" s="9">
        <f t="shared" si="44"/>
        <v>0</v>
      </c>
      <c r="X40" s="9">
        <f t="shared" si="44"/>
        <v>166400</v>
      </c>
      <c r="Y40" s="9">
        <f t="shared" si="44"/>
        <v>161408</v>
      </c>
      <c r="Z40" s="9">
        <f t="shared" si="44"/>
        <v>0</v>
      </c>
      <c r="AA40" s="9">
        <f t="shared" ref="Z40:AF41" si="45">AA41</f>
        <v>0</v>
      </c>
      <c r="AB40" s="9">
        <f t="shared" si="45"/>
        <v>166400</v>
      </c>
      <c r="AC40" s="9">
        <f t="shared" si="45"/>
        <v>161408</v>
      </c>
      <c r="AD40" s="9">
        <f t="shared" si="45"/>
        <v>0</v>
      </c>
      <c r="AE40" s="9">
        <f t="shared" si="45"/>
        <v>0</v>
      </c>
      <c r="AF40" s="9">
        <f t="shared" si="45"/>
        <v>166400</v>
      </c>
    </row>
    <row r="41" spans="1:57" ht="36" customHeight="1">
      <c r="A41" s="6"/>
      <c r="B41" s="14" t="s">
        <v>13</v>
      </c>
      <c r="C41" s="7">
        <f>C40</f>
        <v>913</v>
      </c>
      <c r="D41" s="7" t="s">
        <v>18</v>
      </c>
      <c r="E41" s="7" t="s">
        <v>84</v>
      </c>
      <c r="F41" s="7" t="s">
        <v>100</v>
      </c>
      <c r="G41" s="7" t="s">
        <v>14</v>
      </c>
      <c r="H41" s="10">
        <v>242876</v>
      </c>
      <c r="I41" s="10">
        <f>I42</f>
        <v>242876</v>
      </c>
      <c r="J41" s="10">
        <f t="shared" si="44"/>
        <v>0</v>
      </c>
      <c r="K41" s="10">
        <f t="shared" si="44"/>
        <v>0</v>
      </c>
      <c r="L41" s="10">
        <f t="shared" si="44"/>
        <v>242876</v>
      </c>
      <c r="M41" s="10">
        <f t="shared" si="44"/>
        <v>242876</v>
      </c>
      <c r="N41" s="10">
        <f t="shared" si="44"/>
        <v>-136877</v>
      </c>
      <c r="O41" s="10">
        <f t="shared" si="44"/>
        <v>-136877</v>
      </c>
      <c r="P41" s="10">
        <f t="shared" si="44"/>
        <v>105999</v>
      </c>
      <c r="Q41" s="10">
        <f t="shared" si="44"/>
        <v>105999</v>
      </c>
      <c r="R41" s="10">
        <f t="shared" si="44"/>
        <v>0</v>
      </c>
      <c r="S41" s="10">
        <f t="shared" si="44"/>
        <v>0</v>
      </c>
      <c r="T41" s="10">
        <f t="shared" si="44"/>
        <v>166400</v>
      </c>
      <c r="U41" s="10">
        <f t="shared" si="44"/>
        <v>161408</v>
      </c>
      <c r="V41" s="10">
        <f t="shared" si="44"/>
        <v>0</v>
      </c>
      <c r="W41" s="10">
        <f t="shared" si="44"/>
        <v>0</v>
      </c>
      <c r="X41" s="10">
        <f t="shared" si="44"/>
        <v>166400</v>
      </c>
      <c r="Y41" s="10">
        <f t="shared" si="44"/>
        <v>161408</v>
      </c>
      <c r="Z41" s="10">
        <f t="shared" si="45"/>
        <v>0</v>
      </c>
      <c r="AA41" s="10">
        <f t="shared" si="45"/>
        <v>0</v>
      </c>
      <c r="AB41" s="10">
        <f t="shared" si="45"/>
        <v>166400</v>
      </c>
      <c r="AC41" s="10">
        <f t="shared" si="45"/>
        <v>161408</v>
      </c>
      <c r="AD41" s="10">
        <f t="shared" si="45"/>
        <v>0</v>
      </c>
      <c r="AE41" s="10">
        <f t="shared" si="45"/>
        <v>0</v>
      </c>
      <c r="AF41" s="10">
        <f t="shared" si="45"/>
        <v>166400</v>
      </c>
    </row>
    <row r="42" spans="1:57" ht="24" customHeight="1">
      <c r="A42" s="6"/>
      <c r="B42" s="14" t="s">
        <v>44</v>
      </c>
      <c r="C42" s="7">
        <f>C41</f>
        <v>913</v>
      </c>
      <c r="D42" s="7" t="s">
        <v>18</v>
      </c>
      <c r="E42" s="7" t="s">
        <v>84</v>
      </c>
      <c r="F42" s="7" t="s">
        <v>100</v>
      </c>
      <c r="G42" s="20">
        <v>610</v>
      </c>
      <c r="H42" s="10">
        <v>242876</v>
      </c>
      <c r="I42" s="10">
        <v>242876</v>
      </c>
      <c r="J42" s="9"/>
      <c r="K42" s="9"/>
      <c r="L42" s="10">
        <v>242876</v>
      </c>
      <c r="M42" s="10">
        <v>242876</v>
      </c>
      <c r="N42" s="9">
        <v>-136877</v>
      </c>
      <c r="O42" s="9">
        <v>-136877</v>
      </c>
      <c r="P42" s="10">
        <f>L42+N42</f>
        <v>105999</v>
      </c>
      <c r="Q42" s="10">
        <f>M42+O42</f>
        <v>105999</v>
      </c>
      <c r="R42" s="9"/>
      <c r="S42" s="9"/>
      <c r="T42" s="10">
        <v>166400</v>
      </c>
      <c r="U42" s="10">
        <f>T42*0.97</f>
        <v>161408</v>
      </c>
      <c r="V42" s="9"/>
      <c r="W42" s="9"/>
      <c r="X42" s="10">
        <f>T42+V42</f>
        <v>166400</v>
      </c>
      <c r="Y42" s="10">
        <f>U42+W42</f>
        <v>161408</v>
      </c>
      <c r="Z42" s="9"/>
      <c r="AA42" s="9"/>
      <c r="AB42" s="20">
        <f>X42+Z42</f>
        <v>166400</v>
      </c>
      <c r="AC42" s="20">
        <f>Y42+AA42</f>
        <v>161408</v>
      </c>
      <c r="AD42" s="9"/>
      <c r="AE42" s="9"/>
      <c r="AF42" s="20">
        <f>T42</f>
        <v>166400</v>
      </c>
    </row>
    <row r="43" spans="1:57">
      <c r="A43" s="6"/>
      <c r="B43" s="14" t="s">
        <v>7</v>
      </c>
      <c r="C43" s="7">
        <v>913</v>
      </c>
      <c r="D43" s="7" t="s">
        <v>18</v>
      </c>
      <c r="E43" s="7" t="s">
        <v>84</v>
      </c>
      <c r="F43" s="7" t="s">
        <v>92</v>
      </c>
      <c r="G43" s="7"/>
      <c r="H43" s="10" t="e">
        <f>#REF!+H44</f>
        <v>#REF!</v>
      </c>
      <c r="I43" s="10" t="e">
        <f>#REF!+I44</f>
        <v>#REF!</v>
      </c>
      <c r="J43" s="10" t="e">
        <f>#REF!+J44</f>
        <v>#REF!</v>
      </c>
      <c r="K43" s="10" t="e">
        <f>#REF!+K44</f>
        <v>#REF!</v>
      </c>
      <c r="L43" s="10" t="e">
        <f>#REF!+L44</f>
        <v>#REF!</v>
      </c>
      <c r="M43" s="10" t="e">
        <f>#REF!+M44</f>
        <v>#REF!</v>
      </c>
      <c r="N43" s="10" t="e">
        <f>#REF!+N44</f>
        <v>#REF!</v>
      </c>
      <c r="O43" s="10" t="e">
        <f>#REF!+O44</f>
        <v>#REF!</v>
      </c>
      <c r="P43" s="10" t="e">
        <f>#REF!+P44</f>
        <v>#REF!</v>
      </c>
      <c r="Q43" s="10" t="e">
        <f>#REF!+Q44</f>
        <v>#REF!</v>
      </c>
      <c r="R43" s="10" t="e">
        <f>#REF!+R44</f>
        <v>#REF!</v>
      </c>
      <c r="S43" s="10" t="e">
        <f>#REF!+S44</f>
        <v>#REF!</v>
      </c>
      <c r="T43" s="10">
        <f>T44</f>
        <v>1431</v>
      </c>
      <c r="U43" s="10">
        <f t="shared" ref="U43:AF43" si="46">U44</f>
        <v>1388</v>
      </c>
      <c r="V43" s="10">
        <f t="shared" si="46"/>
        <v>0</v>
      </c>
      <c r="W43" s="10">
        <f t="shared" si="46"/>
        <v>0</v>
      </c>
      <c r="X43" s="10">
        <f t="shared" si="46"/>
        <v>2374</v>
      </c>
      <c r="Y43" s="10">
        <f t="shared" si="46"/>
        <v>2411</v>
      </c>
      <c r="Z43" s="10">
        <f t="shared" si="46"/>
        <v>0</v>
      </c>
      <c r="AA43" s="10">
        <f t="shared" si="46"/>
        <v>0</v>
      </c>
      <c r="AB43" s="10">
        <f t="shared" si="46"/>
        <v>2374</v>
      </c>
      <c r="AC43" s="10">
        <f t="shared" si="46"/>
        <v>2411</v>
      </c>
      <c r="AD43" s="10">
        <f t="shared" si="46"/>
        <v>0</v>
      </c>
      <c r="AE43" s="10">
        <f t="shared" si="46"/>
        <v>0</v>
      </c>
      <c r="AF43" s="10">
        <f t="shared" si="46"/>
        <v>1431</v>
      </c>
    </row>
    <row r="44" spans="1:57" ht="33">
      <c r="A44" s="6"/>
      <c r="B44" s="14" t="s">
        <v>23</v>
      </c>
      <c r="C44" s="7">
        <v>913</v>
      </c>
      <c r="D44" s="7" t="s">
        <v>18</v>
      </c>
      <c r="E44" s="7" t="s">
        <v>84</v>
      </c>
      <c r="F44" s="7" t="s">
        <v>101</v>
      </c>
      <c r="G44" s="7"/>
      <c r="H44" s="10">
        <v>2374</v>
      </c>
      <c r="I44" s="10">
        <v>2411</v>
      </c>
      <c r="J44" s="9"/>
      <c r="K44" s="9"/>
      <c r="L44" s="10">
        <v>2374</v>
      </c>
      <c r="M44" s="10">
        <v>2411</v>
      </c>
      <c r="N44" s="9"/>
      <c r="O44" s="9"/>
      <c r="P44" s="10">
        <v>2374</v>
      </c>
      <c r="Q44" s="10">
        <v>2411</v>
      </c>
      <c r="R44" s="9"/>
      <c r="S44" s="9"/>
      <c r="T44" s="10">
        <f>T45</f>
        <v>1431</v>
      </c>
      <c r="U44" s="10">
        <f>U45</f>
        <v>1388</v>
      </c>
      <c r="V44" s="9"/>
      <c r="W44" s="9"/>
      <c r="X44" s="10">
        <v>2374</v>
      </c>
      <c r="Y44" s="10">
        <f t="shared" ref="Y44:AA45" si="47">Y45</f>
        <v>2411</v>
      </c>
      <c r="Z44" s="10">
        <f t="shared" si="47"/>
        <v>0</v>
      </c>
      <c r="AA44" s="10">
        <f t="shared" si="47"/>
        <v>0</v>
      </c>
      <c r="AB44" s="10">
        <v>2374</v>
      </c>
      <c r="AC44" s="10">
        <v>2411</v>
      </c>
      <c r="AD44" s="10">
        <f t="shared" ref="AD44:AF45" si="48">AD45</f>
        <v>0</v>
      </c>
      <c r="AE44" s="10">
        <f t="shared" si="48"/>
        <v>0</v>
      </c>
      <c r="AF44" s="10">
        <f t="shared" si="48"/>
        <v>1431</v>
      </c>
      <c r="AG44" s="45" t="s">
        <v>13</v>
      </c>
      <c r="AH44" s="32">
        <v>913</v>
      </c>
      <c r="AI44" s="32" t="s">
        <v>18</v>
      </c>
      <c r="AJ44" s="32" t="s">
        <v>6</v>
      </c>
      <c r="AK44" s="33" t="s">
        <v>63</v>
      </c>
      <c r="AL44" s="32" t="s">
        <v>14</v>
      </c>
      <c r="AM44" s="25"/>
      <c r="AN44" s="35">
        <f t="shared" ref="AN44:AZ44" si="49">AN45</f>
        <v>0</v>
      </c>
      <c r="AO44" s="35">
        <f>AO45+AO46</f>
        <v>616546</v>
      </c>
      <c r="AP44" s="35">
        <f>AP45+AP46</f>
        <v>0</v>
      </c>
      <c r="AQ44" s="35">
        <f>AQ45+AQ46</f>
        <v>0</v>
      </c>
      <c r="AR44" s="35">
        <f t="shared" si="49"/>
        <v>0</v>
      </c>
      <c r="AS44" s="35">
        <f>AS45+AS46</f>
        <v>616546</v>
      </c>
      <c r="AT44" s="35">
        <f>AT45+AT46</f>
        <v>0</v>
      </c>
      <c r="AU44" s="35">
        <f>AU45+AU46</f>
        <v>0</v>
      </c>
      <c r="AV44" s="35">
        <f t="shared" si="49"/>
        <v>0</v>
      </c>
      <c r="AW44" s="35">
        <f>AW45+AW46</f>
        <v>616546</v>
      </c>
      <c r="AX44" s="35">
        <f>AX45+AX46</f>
        <v>0</v>
      </c>
      <c r="AY44" s="35">
        <f>AY45+AY46</f>
        <v>0</v>
      </c>
      <c r="AZ44" s="35">
        <f t="shared" si="49"/>
        <v>0</v>
      </c>
      <c r="BA44" s="35">
        <f>BA45+BA46</f>
        <v>616546</v>
      </c>
      <c r="BB44" s="35">
        <f>BB45+BB46</f>
        <v>0</v>
      </c>
      <c r="BC44" s="35">
        <f>BC45+BC46</f>
        <v>0</v>
      </c>
      <c r="BD44" s="35">
        <f>BD45+BD46</f>
        <v>616546</v>
      </c>
      <c r="BE44" s="35">
        <f>BE45+BE46</f>
        <v>616546</v>
      </c>
    </row>
    <row r="45" spans="1:57" ht="33">
      <c r="A45" s="6"/>
      <c r="B45" s="14" t="s">
        <v>13</v>
      </c>
      <c r="C45" s="7">
        <v>913</v>
      </c>
      <c r="D45" s="7" t="s">
        <v>18</v>
      </c>
      <c r="E45" s="7" t="s">
        <v>84</v>
      </c>
      <c r="F45" s="7" t="s">
        <v>101</v>
      </c>
      <c r="G45" s="7" t="s">
        <v>14</v>
      </c>
      <c r="H45" s="10">
        <v>2374</v>
      </c>
      <c r="I45" s="10">
        <v>2411</v>
      </c>
      <c r="J45" s="9"/>
      <c r="K45" s="9"/>
      <c r="L45" s="10">
        <v>2374</v>
      </c>
      <c r="M45" s="10">
        <v>2411</v>
      </c>
      <c r="N45" s="9"/>
      <c r="O45" s="9"/>
      <c r="P45" s="10">
        <v>2374</v>
      </c>
      <c r="Q45" s="10">
        <v>2411</v>
      </c>
      <c r="R45" s="9"/>
      <c r="S45" s="9"/>
      <c r="T45" s="10">
        <f>T46</f>
        <v>1431</v>
      </c>
      <c r="U45" s="10">
        <f>U46</f>
        <v>1388</v>
      </c>
      <c r="V45" s="9"/>
      <c r="W45" s="9"/>
      <c r="X45" s="10">
        <v>2374</v>
      </c>
      <c r="Y45" s="10">
        <f t="shared" si="47"/>
        <v>2411</v>
      </c>
      <c r="Z45" s="10">
        <f t="shared" si="47"/>
        <v>0</v>
      </c>
      <c r="AA45" s="10">
        <f t="shared" si="47"/>
        <v>0</v>
      </c>
      <c r="AB45" s="10">
        <v>2374</v>
      </c>
      <c r="AC45" s="10">
        <v>2411</v>
      </c>
      <c r="AD45" s="10">
        <f t="shared" si="48"/>
        <v>0</v>
      </c>
      <c r="AE45" s="10">
        <f t="shared" si="48"/>
        <v>0</v>
      </c>
      <c r="AF45" s="10">
        <f t="shared" si="48"/>
        <v>1431</v>
      </c>
      <c r="AG45" s="42" t="s">
        <v>44</v>
      </c>
      <c r="AH45" s="32">
        <v>913</v>
      </c>
      <c r="AI45" s="32" t="s">
        <v>18</v>
      </c>
      <c r="AJ45" s="32" t="s">
        <v>6</v>
      </c>
      <c r="AK45" s="33" t="s">
        <v>63</v>
      </c>
      <c r="AL45" s="20">
        <v>610</v>
      </c>
      <c r="AM45" s="25">
        <v>610</v>
      </c>
      <c r="AN45" s="35"/>
      <c r="AO45" s="35">
        <f>496025+13407+59747</f>
        <v>569179</v>
      </c>
      <c r="AP45" s="35"/>
      <c r="AQ45" s="35">
        <f>-12663-341-375</f>
        <v>-13379</v>
      </c>
      <c r="AR45" s="35">
        <f>AN45+AP45</f>
        <v>0</v>
      </c>
      <c r="AS45" s="35">
        <f>AO45+AQ45</f>
        <v>555800</v>
      </c>
      <c r="AT45" s="35"/>
      <c r="AU45" s="35"/>
      <c r="AV45" s="35">
        <f>AR45+AT45</f>
        <v>0</v>
      </c>
      <c r="AW45" s="35">
        <f>AS45+AU45</f>
        <v>555800</v>
      </c>
      <c r="AX45" s="35"/>
      <c r="AY45" s="35"/>
      <c r="AZ45" s="35">
        <f>AV45+AX45</f>
        <v>0</v>
      </c>
      <c r="BA45" s="35">
        <f>AW45+AY45</f>
        <v>555800</v>
      </c>
      <c r="BB45" s="35"/>
      <c r="BC45" s="35"/>
      <c r="BD45" s="20">
        <v>555800</v>
      </c>
      <c r="BE45" s="20">
        <f t="shared" ref="BE45:BE46" si="50">BA45+BC45</f>
        <v>555800</v>
      </c>
    </row>
    <row r="46" spans="1:57" ht="20.25" customHeight="1">
      <c r="A46" s="6"/>
      <c r="B46" s="14" t="s">
        <v>44</v>
      </c>
      <c r="C46" s="7">
        <v>913</v>
      </c>
      <c r="D46" s="7" t="s">
        <v>18</v>
      </c>
      <c r="E46" s="7" t="s">
        <v>84</v>
      </c>
      <c r="F46" s="7" t="s">
        <v>101</v>
      </c>
      <c r="G46" s="20">
        <v>610</v>
      </c>
      <c r="H46" s="10">
        <v>2374</v>
      </c>
      <c r="I46" s="10">
        <v>2411</v>
      </c>
      <c r="J46" s="9"/>
      <c r="K46" s="9"/>
      <c r="L46" s="10">
        <v>2374</v>
      </c>
      <c r="M46" s="10">
        <v>2411</v>
      </c>
      <c r="N46" s="9"/>
      <c r="O46" s="9"/>
      <c r="P46" s="10">
        <v>2374</v>
      </c>
      <c r="Q46" s="10">
        <v>2411</v>
      </c>
      <c r="R46" s="9"/>
      <c r="S46" s="9"/>
      <c r="T46" s="10">
        <f>215+1216</f>
        <v>1431</v>
      </c>
      <c r="U46" s="10">
        <f>T46*0.97</f>
        <v>1388</v>
      </c>
      <c r="V46" s="9"/>
      <c r="W46" s="9"/>
      <c r="X46" s="10">
        <v>2374</v>
      </c>
      <c r="Y46" s="10">
        <v>2411</v>
      </c>
      <c r="Z46" s="9"/>
      <c r="AA46" s="9"/>
      <c r="AB46" s="20">
        <f>X46+Z46</f>
        <v>2374</v>
      </c>
      <c r="AC46" s="20">
        <f>Y46+AA46</f>
        <v>2411</v>
      </c>
      <c r="AD46" s="9"/>
      <c r="AE46" s="9"/>
      <c r="AF46" s="20">
        <f>T46</f>
        <v>1431</v>
      </c>
      <c r="AG46" s="42" t="s">
        <v>19</v>
      </c>
      <c r="AH46" s="32">
        <v>913</v>
      </c>
      <c r="AI46" s="32" t="s">
        <v>18</v>
      </c>
      <c r="AJ46" s="32" t="s">
        <v>6</v>
      </c>
      <c r="AK46" s="33" t="s">
        <v>63</v>
      </c>
      <c r="AL46" s="20">
        <v>620</v>
      </c>
      <c r="AM46" s="25">
        <v>620</v>
      </c>
      <c r="AN46" s="35"/>
      <c r="AO46" s="35">
        <f>44160+2557+650</f>
        <v>47367</v>
      </c>
      <c r="AP46" s="35"/>
      <c r="AQ46" s="35">
        <f>341+12663+375</f>
        <v>13379</v>
      </c>
      <c r="AR46" s="35">
        <f>AN46+AP46</f>
        <v>0</v>
      </c>
      <c r="AS46" s="35">
        <f>AO46+AQ46</f>
        <v>60746</v>
      </c>
      <c r="AT46" s="35"/>
      <c r="AU46" s="35"/>
      <c r="AV46" s="35">
        <f>AR46+AT46</f>
        <v>0</v>
      </c>
      <c r="AW46" s="35">
        <f>AS46+AU46</f>
        <v>60746</v>
      </c>
      <c r="AX46" s="35"/>
      <c r="AY46" s="35"/>
      <c r="AZ46" s="35">
        <f>AV46+AX46</f>
        <v>0</v>
      </c>
      <c r="BA46" s="35">
        <f>AW46+AY46</f>
        <v>60746</v>
      </c>
      <c r="BB46" s="35"/>
      <c r="BC46" s="35"/>
      <c r="BD46" s="20">
        <v>60746</v>
      </c>
      <c r="BE46" s="20">
        <f t="shared" si="50"/>
        <v>60746</v>
      </c>
    </row>
    <row r="47" spans="1:57" ht="34.5" customHeight="1">
      <c r="A47" s="6"/>
      <c r="B47" s="82" t="s">
        <v>68</v>
      </c>
      <c r="C47" s="21">
        <v>913</v>
      </c>
      <c r="D47" s="21" t="s">
        <v>18</v>
      </c>
      <c r="E47" s="21" t="s">
        <v>18</v>
      </c>
      <c r="F47" s="22"/>
      <c r="G47" s="21"/>
      <c r="H47" s="12" t="e">
        <f>#REF!+H48</f>
        <v>#REF!</v>
      </c>
      <c r="I47" s="12" t="e">
        <f>#REF!+I48</f>
        <v>#REF!</v>
      </c>
      <c r="J47" s="12" t="e">
        <f>#REF!+J48</f>
        <v>#REF!</v>
      </c>
      <c r="K47" s="12" t="e">
        <f>#REF!+K48</f>
        <v>#REF!</v>
      </c>
      <c r="L47" s="12" t="e">
        <f>#REF!+L48</f>
        <v>#REF!</v>
      </c>
      <c r="M47" s="12" t="e">
        <f>#REF!+M48</f>
        <v>#REF!</v>
      </c>
      <c r="N47" s="12" t="e">
        <f>#REF!+N48</f>
        <v>#REF!</v>
      </c>
      <c r="O47" s="12" t="e">
        <f>#REF!+O48</f>
        <v>#REF!</v>
      </c>
      <c r="P47" s="12" t="e">
        <f>#REF!+P48</f>
        <v>#REF!</v>
      </c>
      <c r="Q47" s="12" t="e">
        <f>#REF!+Q48</f>
        <v>#REF!</v>
      </c>
      <c r="R47" s="12" t="e">
        <f>#REF!+R48</f>
        <v>#REF!</v>
      </c>
      <c r="S47" s="12" t="e">
        <f>#REF!+S48</f>
        <v>#REF!</v>
      </c>
      <c r="T47" s="12">
        <f>T48</f>
        <v>28803</v>
      </c>
      <c r="U47" s="12">
        <f t="shared" ref="U47:AF47" si="51">U48</f>
        <v>27939</v>
      </c>
      <c r="V47" s="12" t="e">
        <f t="shared" si="51"/>
        <v>#REF!</v>
      </c>
      <c r="W47" s="12" t="e">
        <f t="shared" si="51"/>
        <v>#REF!</v>
      </c>
      <c r="X47" s="12" t="e">
        <f t="shared" si="51"/>
        <v>#REF!</v>
      </c>
      <c r="Y47" s="12" t="e">
        <f t="shared" si="51"/>
        <v>#REF!</v>
      </c>
      <c r="Z47" s="12" t="e">
        <f t="shared" si="51"/>
        <v>#REF!</v>
      </c>
      <c r="AA47" s="12" t="e">
        <f t="shared" si="51"/>
        <v>#REF!</v>
      </c>
      <c r="AB47" s="12" t="e">
        <f t="shared" si="51"/>
        <v>#REF!</v>
      </c>
      <c r="AC47" s="12" t="e">
        <f t="shared" si="51"/>
        <v>#REF!</v>
      </c>
      <c r="AD47" s="12" t="e">
        <f t="shared" si="51"/>
        <v>#REF!</v>
      </c>
      <c r="AE47" s="12" t="e">
        <f t="shared" si="51"/>
        <v>#REF!</v>
      </c>
      <c r="AF47" s="12">
        <f t="shared" si="51"/>
        <v>28803</v>
      </c>
      <c r="AG47" s="45" t="s">
        <v>28</v>
      </c>
      <c r="AH47" s="32">
        <v>913</v>
      </c>
      <c r="AI47" s="32" t="s">
        <v>18</v>
      </c>
      <c r="AJ47" s="32" t="s">
        <v>6</v>
      </c>
      <c r="AK47" s="33" t="s">
        <v>65</v>
      </c>
      <c r="AL47" s="32"/>
      <c r="AM47" s="25"/>
      <c r="AN47" s="35" t="e">
        <f t="shared" ref="AN47:BA47" si="52">AN48</f>
        <v>#REF!</v>
      </c>
      <c r="AO47" s="35" t="e">
        <f t="shared" si="52"/>
        <v>#REF!</v>
      </c>
      <c r="AP47" s="35" t="e">
        <f t="shared" si="52"/>
        <v>#REF!</v>
      </c>
      <c r="AQ47" s="35" t="e">
        <f t="shared" si="52"/>
        <v>#REF!</v>
      </c>
      <c r="AR47" s="35" t="e">
        <f t="shared" si="52"/>
        <v>#REF!</v>
      </c>
      <c r="AS47" s="35" t="e">
        <f t="shared" si="52"/>
        <v>#REF!</v>
      </c>
      <c r="AT47" s="35" t="e">
        <f t="shared" si="52"/>
        <v>#REF!</v>
      </c>
      <c r="AU47" s="35" t="e">
        <f t="shared" si="52"/>
        <v>#REF!</v>
      </c>
      <c r="AV47" s="35" t="e">
        <f t="shared" si="52"/>
        <v>#REF!</v>
      </c>
      <c r="AW47" s="35" t="e">
        <f t="shared" si="52"/>
        <v>#REF!</v>
      </c>
      <c r="AX47" s="35" t="e">
        <f t="shared" si="52"/>
        <v>#REF!</v>
      </c>
      <c r="AY47" s="35" t="e">
        <f t="shared" si="52"/>
        <v>#REF!</v>
      </c>
      <c r="AZ47" s="35" t="e">
        <f t="shared" si="52"/>
        <v>#REF!</v>
      </c>
      <c r="BA47" s="35" t="e">
        <f t="shared" si="52"/>
        <v>#REF!</v>
      </c>
      <c r="BB47" s="35" t="e">
        <f t="shared" ref="BB47:BE47" si="53">BB48</f>
        <v>#REF!</v>
      </c>
      <c r="BC47" s="35" t="e">
        <f t="shared" si="53"/>
        <v>#REF!</v>
      </c>
      <c r="BD47" s="35" t="e">
        <f t="shared" si="53"/>
        <v>#REF!</v>
      </c>
      <c r="BE47" s="35" t="e">
        <f t="shared" si="53"/>
        <v>#REF!</v>
      </c>
    </row>
    <row r="48" spans="1:57" ht="63.75" customHeight="1">
      <c r="A48" s="6"/>
      <c r="B48" s="51" t="s">
        <v>73</v>
      </c>
      <c r="C48" s="7">
        <v>913</v>
      </c>
      <c r="D48" s="7" t="s">
        <v>18</v>
      </c>
      <c r="E48" s="7" t="s">
        <v>18</v>
      </c>
      <c r="F48" s="7" t="s">
        <v>74</v>
      </c>
      <c r="G48" s="7"/>
      <c r="H48" s="9">
        <f t="shared" ref="H48:S48" si="54">H49+H53</f>
        <v>26448</v>
      </c>
      <c r="I48" s="9">
        <f t="shared" si="54"/>
        <v>26448</v>
      </c>
      <c r="J48" s="9">
        <f t="shared" si="54"/>
        <v>0</v>
      </c>
      <c r="K48" s="9">
        <f t="shared" si="54"/>
        <v>0</v>
      </c>
      <c r="L48" s="9">
        <f t="shared" si="54"/>
        <v>26448</v>
      </c>
      <c r="M48" s="9">
        <f t="shared" si="54"/>
        <v>26448</v>
      </c>
      <c r="N48" s="9">
        <f t="shared" si="54"/>
        <v>0</v>
      </c>
      <c r="O48" s="9">
        <f t="shared" si="54"/>
        <v>0</v>
      </c>
      <c r="P48" s="9">
        <f t="shared" si="54"/>
        <v>26448</v>
      </c>
      <c r="Q48" s="9">
        <f t="shared" si="54"/>
        <v>26448</v>
      </c>
      <c r="R48" s="9">
        <f t="shared" si="54"/>
        <v>0</v>
      </c>
      <c r="S48" s="9">
        <f t="shared" si="54"/>
        <v>0</v>
      </c>
      <c r="T48" s="9">
        <f>T49+T53</f>
        <v>28803</v>
      </c>
      <c r="U48" s="9">
        <f>U49+U53</f>
        <v>27939</v>
      </c>
      <c r="V48" s="9" t="e">
        <f>V49+V53+#REF!</f>
        <v>#REF!</v>
      </c>
      <c r="W48" s="9" t="e">
        <f>W49+W53+#REF!</f>
        <v>#REF!</v>
      </c>
      <c r="X48" s="9" t="e">
        <f>X49+X53+#REF!</f>
        <v>#REF!</v>
      </c>
      <c r="Y48" s="9" t="e">
        <f>Y49+Y53+#REF!</f>
        <v>#REF!</v>
      </c>
      <c r="Z48" s="9" t="e">
        <f>Z49+Z53+#REF!</f>
        <v>#REF!</v>
      </c>
      <c r="AA48" s="9" t="e">
        <f>AA49+AA53+#REF!</f>
        <v>#REF!</v>
      </c>
      <c r="AB48" s="9" t="e">
        <f>AB49+AB53+#REF!</f>
        <v>#REF!</v>
      </c>
      <c r="AC48" s="9" t="e">
        <f>AC49+AC53+#REF!</f>
        <v>#REF!</v>
      </c>
      <c r="AD48" s="9" t="e">
        <f>AD49+AD53+#REF!</f>
        <v>#REF!</v>
      </c>
      <c r="AE48" s="9" t="e">
        <f>AE49+AE53+#REF!</f>
        <v>#REF!</v>
      </c>
      <c r="AF48" s="9">
        <f>AF49+AF53</f>
        <v>28803</v>
      </c>
      <c r="AG48" s="47" t="e">
        <f>AG49+AG53+#REF!</f>
        <v>#REF!</v>
      </c>
      <c r="AH48" s="47" t="e">
        <f>AH49+AH53+#REF!</f>
        <v>#REF!</v>
      </c>
      <c r="AI48" s="47" t="e">
        <f>AI49+AI53+#REF!</f>
        <v>#REF!</v>
      </c>
      <c r="AJ48" s="47" t="e">
        <f>AJ49+AJ53+#REF!</f>
        <v>#REF!</v>
      </c>
      <c r="AK48" s="47" t="e">
        <f>AK49+AK53+#REF!</f>
        <v>#REF!</v>
      </c>
      <c r="AL48" s="47" t="e">
        <f>AL49+AL53+#REF!</f>
        <v>#REF!</v>
      </c>
      <c r="AM48" s="47" t="e">
        <f>AM49+AM53+#REF!</f>
        <v>#REF!</v>
      </c>
      <c r="AN48" s="47" t="e">
        <f>AN49+AN53+#REF!</f>
        <v>#REF!</v>
      </c>
      <c r="AO48" s="47" t="e">
        <f>AO49+AO53+#REF!</f>
        <v>#REF!</v>
      </c>
      <c r="AP48" s="47" t="e">
        <f>AP49+AP53+#REF!</f>
        <v>#REF!</v>
      </c>
      <c r="AQ48" s="47" t="e">
        <f>AQ49+AQ53+#REF!</f>
        <v>#REF!</v>
      </c>
      <c r="AR48" s="47" t="e">
        <f>AR49+AR53+#REF!</f>
        <v>#REF!</v>
      </c>
      <c r="AS48" s="47" t="e">
        <f>AS49+AS53+#REF!</f>
        <v>#REF!</v>
      </c>
      <c r="AT48" s="47" t="e">
        <f>AT49+AT53+#REF!</f>
        <v>#REF!</v>
      </c>
      <c r="AU48" s="47" t="e">
        <f>AU49+AU53+#REF!</f>
        <v>#REF!</v>
      </c>
      <c r="AV48" s="47" t="e">
        <f>AV49+AV53+#REF!</f>
        <v>#REF!</v>
      </c>
      <c r="AW48" s="47" t="e">
        <f>AW49+AW53+#REF!</f>
        <v>#REF!</v>
      </c>
      <c r="AX48" s="47" t="e">
        <f>AX49+AX53+#REF!</f>
        <v>#REF!</v>
      </c>
      <c r="AY48" s="47" t="e">
        <f>AY49+AY53+#REF!</f>
        <v>#REF!</v>
      </c>
      <c r="AZ48" s="47" t="e">
        <f>AZ49+AZ53+#REF!</f>
        <v>#REF!</v>
      </c>
      <c r="BA48" s="47" t="e">
        <f>BA49+BA53+#REF!</f>
        <v>#REF!</v>
      </c>
      <c r="BB48" s="47" t="e">
        <f>BB49+BB53+#REF!</f>
        <v>#REF!</v>
      </c>
      <c r="BC48" s="47" t="e">
        <f>BC49+BC53+#REF!</f>
        <v>#REF!</v>
      </c>
      <c r="BD48" s="47" t="e">
        <f>BD49+BD53+#REF!</f>
        <v>#REF!</v>
      </c>
      <c r="BE48" s="47" t="e">
        <f>BE49+BE53+#REF!</f>
        <v>#REF!</v>
      </c>
    </row>
    <row r="49" spans="1:57" ht="39.75" customHeight="1">
      <c r="A49" s="6"/>
      <c r="B49" s="51" t="s">
        <v>61</v>
      </c>
      <c r="C49" s="7">
        <v>913</v>
      </c>
      <c r="D49" s="7" t="s">
        <v>18</v>
      </c>
      <c r="E49" s="7" t="s">
        <v>18</v>
      </c>
      <c r="F49" s="7" t="s">
        <v>77</v>
      </c>
      <c r="G49" s="7"/>
      <c r="H49" s="9">
        <f t="shared" ref="H49:W51" si="55">H50</f>
        <v>26142</v>
      </c>
      <c r="I49" s="9">
        <f t="shared" si="55"/>
        <v>26142</v>
      </c>
      <c r="J49" s="9">
        <f t="shared" si="55"/>
        <v>0</v>
      </c>
      <c r="K49" s="9">
        <f t="shared" si="55"/>
        <v>0</v>
      </c>
      <c r="L49" s="9">
        <f t="shared" si="55"/>
        <v>26142</v>
      </c>
      <c r="M49" s="9">
        <f t="shared" si="55"/>
        <v>26142</v>
      </c>
      <c r="N49" s="9">
        <f t="shared" si="55"/>
        <v>0</v>
      </c>
      <c r="O49" s="9">
        <f t="shared" si="55"/>
        <v>0</v>
      </c>
      <c r="P49" s="9">
        <f t="shared" si="55"/>
        <v>26142</v>
      </c>
      <c r="Q49" s="9">
        <f t="shared" si="55"/>
        <v>26142</v>
      </c>
      <c r="R49" s="9">
        <f t="shared" si="55"/>
        <v>0</v>
      </c>
      <c r="S49" s="9">
        <f t="shared" si="55"/>
        <v>0</v>
      </c>
      <c r="T49" s="9">
        <f t="shared" si="55"/>
        <v>24534</v>
      </c>
      <c r="U49" s="9">
        <f t="shared" si="55"/>
        <v>23798</v>
      </c>
      <c r="V49" s="9">
        <f t="shared" si="55"/>
        <v>0</v>
      </c>
      <c r="W49" s="9">
        <f t="shared" si="55"/>
        <v>0</v>
      </c>
      <c r="X49" s="9">
        <f t="shared" ref="U49:BE51" si="56">X50</f>
        <v>26142</v>
      </c>
      <c r="Y49" s="9">
        <f t="shared" si="56"/>
        <v>26142</v>
      </c>
      <c r="Z49" s="9">
        <f t="shared" si="56"/>
        <v>0</v>
      </c>
      <c r="AA49" s="9">
        <f t="shared" si="56"/>
        <v>0</v>
      </c>
      <c r="AB49" s="9">
        <f t="shared" si="56"/>
        <v>26142</v>
      </c>
      <c r="AC49" s="9">
        <f t="shared" si="56"/>
        <v>26142</v>
      </c>
      <c r="AD49" s="9">
        <f t="shared" si="56"/>
        <v>0</v>
      </c>
      <c r="AE49" s="9">
        <f t="shared" si="56"/>
        <v>0</v>
      </c>
      <c r="AF49" s="9">
        <f t="shared" si="56"/>
        <v>24534</v>
      </c>
      <c r="AG49" s="47">
        <f t="shared" si="56"/>
        <v>0</v>
      </c>
      <c r="AH49" s="47">
        <f t="shared" si="56"/>
        <v>0</v>
      </c>
      <c r="AI49" s="47">
        <f t="shared" si="56"/>
        <v>0</v>
      </c>
      <c r="AJ49" s="47">
        <f t="shared" si="56"/>
        <v>0</v>
      </c>
      <c r="AK49" s="47">
        <f t="shared" si="56"/>
        <v>0</v>
      </c>
      <c r="AL49" s="47">
        <f t="shared" si="56"/>
        <v>0</v>
      </c>
      <c r="AM49" s="47">
        <f t="shared" si="56"/>
        <v>0</v>
      </c>
      <c r="AN49" s="47">
        <f t="shared" si="56"/>
        <v>0</v>
      </c>
      <c r="AO49" s="47">
        <f t="shared" si="56"/>
        <v>0</v>
      </c>
      <c r="AP49" s="47">
        <f t="shared" si="56"/>
        <v>0</v>
      </c>
      <c r="AQ49" s="47">
        <f t="shared" si="56"/>
        <v>0</v>
      </c>
      <c r="AR49" s="47">
        <f t="shared" si="56"/>
        <v>0</v>
      </c>
      <c r="AS49" s="47">
        <f t="shared" si="56"/>
        <v>0</v>
      </c>
      <c r="AT49" s="47">
        <f t="shared" si="56"/>
        <v>0</v>
      </c>
      <c r="AU49" s="47">
        <f t="shared" si="56"/>
        <v>0</v>
      </c>
      <c r="AV49" s="47">
        <f t="shared" si="56"/>
        <v>0</v>
      </c>
      <c r="AW49" s="47">
        <f t="shared" si="56"/>
        <v>0</v>
      </c>
      <c r="AX49" s="47">
        <f t="shared" si="56"/>
        <v>0</v>
      </c>
      <c r="AY49" s="47">
        <f t="shared" si="56"/>
        <v>0</v>
      </c>
      <c r="AZ49" s="47">
        <f t="shared" si="56"/>
        <v>0</v>
      </c>
      <c r="BA49" s="47">
        <f t="shared" si="56"/>
        <v>0</v>
      </c>
      <c r="BB49" s="47">
        <f t="shared" si="56"/>
        <v>0</v>
      </c>
      <c r="BC49" s="47">
        <f t="shared" si="56"/>
        <v>0</v>
      </c>
      <c r="BD49" s="47">
        <f t="shared" si="56"/>
        <v>0</v>
      </c>
      <c r="BE49" s="47">
        <f t="shared" si="56"/>
        <v>0</v>
      </c>
    </row>
    <row r="50" spans="1:57" ht="55.5" customHeight="1">
      <c r="A50" s="6"/>
      <c r="B50" s="51" t="s">
        <v>78</v>
      </c>
      <c r="C50" s="7">
        <v>913</v>
      </c>
      <c r="D50" s="7" t="s">
        <v>18</v>
      </c>
      <c r="E50" s="7" t="s">
        <v>18</v>
      </c>
      <c r="F50" s="7" t="s">
        <v>79</v>
      </c>
      <c r="G50" s="7"/>
      <c r="H50" s="9">
        <f t="shared" si="55"/>
        <v>26142</v>
      </c>
      <c r="I50" s="9">
        <f t="shared" si="55"/>
        <v>26142</v>
      </c>
      <c r="J50" s="9">
        <f t="shared" si="55"/>
        <v>0</v>
      </c>
      <c r="K50" s="9">
        <f t="shared" si="55"/>
        <v>0</v>
      </c>
      <c r="L50" s="9">
        <f t="shared" si="55"/>
        <v>26142</v>
      </c>
      <c r="M50" s="9">
        <f t="shared" si="55"/>
        <v>26142</v>
      </c>
      <c r="N50" s="9">
        <f t="shared" si="55"/>
        <v>0</v>
      </c>
      <c r="O50" s="9">
        <f t="shared" si="55"/>
        <v>0</v>
      </c>
      <c r="P50" s="9">
        <f t="shared" si="55"/>
        <v>26142</v>
      </c>
      <c r="Q50" s="9">
        <f t="shared" si="55"/>
        <v>26142</v>
      </c>
      <c r="R50" s="9">
        <f t="shared" si="55"/>
        <v>0</v>
      </c>
      <c r="S50" s="9">
        <f t="shared" si="55"/>
        <v>0</v>
      </c>
      <c r="T50" s="9">
        <f t="shared" si="55"/>
        <v>24534</v>
      </c>
      <c r="U50" s="9">
        <f t="shared" si="56"/>
        <v>23798</v>
      </c>
      <c r="V50" s="9">
        <f t="shared" si="56"/>
        <v>0</v>
      </c>
      <c r="W50" s="9">
        <f t="shared" si="56"/>
        <v>0</v>
      </c>
      <c r="X50" s="9">
        <f t="shared" si="56"/>
        <v>26142</v>
      </c>
      <c r="Y50" s="9">
        <f t="shared" si="56"/>
        <v>26142</v>
      </c>
      <c r="Z50" s="9">
        <f t="shared" si="56"/>
        <v>0</v>
      </c>
      <c r="AA50" s="9">
        <f t="shared" si="56"/>
        <v>0</v>
      </c>
      <c r="AB50" s="9">
        <f t="shared" si="56"/>
        <v>26142</v>
      </c>
      <c r="AC50" s="9">
        <f t="shared" si="56"/>
        <v>26142</v>
      </c>
      <c r="AD50" s="9">
        <f t="shared" si="56"/>
        <v>0</v>
      </c>
      <c r="AE50" s="9">
        <f t="shared" si="56"/>
        <v>0</v>
      </c>
      <c r="AF50" s="9">
        <f t="shared" si="56"/>
        <v>24534</v>
      </c>
      <c r="AG50" s="47">
        <f t="shared" si="56"/>
        <v>0</v>
      </c>
      <c r="AH50" s="47">
        <f t="shared" si="56"/>
        <v>0</v>
      </c>
      <c r="AI50" s="47">
        <f t="shared" si="56"/>
        <v>0</v>
      </c>
      <c r="AJ50" s="47">
        <f t="shared" si="56"/>
        <v>0</v>
      </c>
      <c r="AK50" s="47">
        <f t="shared" si="56"/>
        <v>0</v>
      </c>
      <c r="AL50" s="47">
        <f t="shared" si="56"/>
        <v>0</v>
      </c>
      <c r="AM50" s="47">
        <f t="shared" si="56"/>
        <v>0</v>
      </c>
      <c r="AN50" s="47">
        <f t="shared" si="56"/>
        <v>0</v>
      </c>
      <c r="AO50" s="47">
        <f t="shared" si="56"/>
        <v>0</v>
      </c>
      <c r="AP50" s="47">
        <f t="shared" si="56"/>
        <v>0</v>
      </c>
      <c r="AQ50" s="47">
        <f t="shared" si="56"/>
        <v>0</v>
      </c>
      <c r="AR50" s="47">
        <f t="shared" si="56"/>
        <v>0</v>
      </c>
      <c r="AS50" s="47">
        <f t="shared" si="56"/>
        <v>0</v>
      </c>
      <c r="AT50" s="47">
        <f t="shared" si="56"/>
        <v>0</v>
      </c>
      <c r="AU50" s="47">
        <f t="shared" si="56"/>
        <v>0</v>
      </c>
      <c r="AV50" s="47">
        <f t="shared" si="56"/>
        <v>0</v>
      </c>
      <c r="AW50" s="47">
        <f t="shared" si="56"/>
        <v>0</v>
      </c>
      <c r="AX50" s="47">
        <f t="shared" si="56"/>
        <v>0</v>
      </c>
      <c r="AY50" s="47">
        <f t="shared" si="56"/>
        <v>0</v>
      </c>
      <c r="AZ50" s="47">
        <f t="shared" si="56"/>
        <v>0</v>
      </c>
      <c r="BA50" s="47">
        <f t="shared" si="56"/>
        <v>0</v>
      </c>
      <c r="BB50" s="47">
        <f t="shared" si="56"/>
        <v>0</v>
      </c>
      <c r="BC50" s="47">
        <f t="shared" si="56"/>
        <v>0</v>
      </c>
      <c r="BD50" s="47">
        <f t="shared" si="56"/>
        <v>0</v>
      </c>
      <c r="BE50" s="47">
        <f t="shared" si="56"/>
        <v>0</v>
      </c>
    </row>
    <row r="51" spans="1:57" ht="48" customHeight="1">
      <c r="A51" s="6"/>
      <c r="B51" s="51" t="s">
        <v>13</v>
      </c>
      <c r="C51" s="7">
        <v>913</v>
      </c>
      <c r="D51" s="7" t="s">
        <v>18</v>
      </c>
      <c r="E51" s="7" t="s">
        <v>18</v>
      </c>
      <c r="F51" s="7" t="s">
        <v>79</v>
      </c>
      <c r="G51" s="7" t="s">
        <v>14</v>
      </c>
      <c r="H51" s="20">
        <f t="shared" si="55"/>
        <v>26142</v>
      </c>
      <c r="I51" s="20">
        <f t="shared" si="55"/>
        <v>26142</v>
      </c>
      <c r="J51" s="20">
        <f t="shared" si="55"/>
        <v>0</v>
      </c>
      <c r="K51" s="20">
        <f t="shared" si="55"/>
        <v>0</v>
      </c>
      <c r="L51" s="20">
        <f t="shared" si="55"/>
        <v>26142</v>
      </c>
      <c r="M51" s="20">
        <f t="shared" si="55"/>
        <v>26142</v>
      </c>
      <c r="N51" s="20">
        <f t="shared" si="55"/>
        <v>0</v>
      </c>
      <c r="O51" s="20">
        <f t="shared" si="55"/>
        <v>0</v>
      </c>
      <c r="P51" s="20">
        <f t="shared" si="55"/>
        <v>26142</v>
      </c>
      <c r="Q51" s="20">
        <f t="shared" si="55"/>
        <v>26142</v>
      </c>
      <c r="R51" s="20">
        <f t="shared" si="55"/>
        <v>0</v>
      </c>
      <c r="S51" s="20">
        <f t="shared" si="55"/>
        <v>0</v>
      </c>
      <c r="T51" s="20">
        <f t="shared" si="55"/>
        <v>24534</v>
      </c>
      <c r="U51" s="20">
        <f t="shared" si="56"/>
        <v>23798</v>
      </c>
      <c r="V51" s="20">
        <f t="shared" si="56"/>
        <v>0</v>
      </c>
      <c r="W51" s="20">
        <f t="shared" si="56"/>
        <v>0</v>
      </c>
      <c r="X51" s="20">
        <f t="shared" si="56"/>
        <v>26142</v>
      </c>
      <c r="Y51" s="20">
        <f t="shared" si="56"/>
        <v>26142</v>
      </c>
      <c r="Z51" s="20">
        <f t="shared" si="56"/>
        <v>0</v>
      </c>
      <c r="AA51" s="20">
        <f t="shared" si="56"/>
        <v>0</v>
      </c>
      <c r="AB51" s="20">
        <f t="shared" si="56"/>
        <v>26142</v>
      </c>
      <c r="AC51" s="20">
        <f t="shared" si="56"/>
        <v>26142</v>
      </c>
      <c r="AD51" s="20">
        <f t="shared" si="56"/>
        <v>0</v>
      </c>
      <c r="AE51" s="20">
        <f t="shared" si="56"/>
        <v>0</v>
      </c>
      <c r="AF51" s="20">
        <f t="shared" si="56"/>
        <v>24534</v>
      </c>
      <c r="AG51" s="48">
        <f t="shared" si="56"/>
        <v>0</v>
      </c>
      <c r="AH51" s="48">
        <f t="shared" si="56"/>
        <v>0</v>
      </c>
      <c r="AI51" s="48">
        <f t="shared" si="56"/>
        <v>0</v>
      </c>
      <c r="AJ51" s="48">
        <f t="shared" si="56"/>
        <v>0</v>
      </c>
      <c r="AK51" s="48">
        <f t="shared" si="56"/>
        <v>0</v>
      </c>
      <c r="AL51" s="48">
        <f t="shared" si="56"/>
        <v>0</v>
      </c>
      <c r="AM51" s="48">
        <f t="shared" si="56"/>
        <v>0</v>
      </c>
      <c r="AN51" s="48">
        <f t="shared" si="56"/>
        <v>0</v>
      </c>
      <c r="AO51" s="48">
        <f t="shared" si="56"/>
        <v>0</v>
      </c>
      <c r="AP51" s="48">
        <f t="shared" si="56"/>
        <v>0</v>
      </c>
      <c r="AQ51" s="48">
        <f t="shared" si="56"/>
        <v>0</v>
      </c>
      <c r="AR51" s="48">
        <f t="shared" si="56"/>
        <v>0</v>
      </c>
      <c r="AS51" s="48">
        <f t="shared" si="56"/>
        <v>0</v>
      </c>
      <c r="AT51" s="48">
        <f t="shared" si="56"/>
        <v>0</v>
      </c>
      <c r="AU51" s="48">
        <f t="shared" si="56"/>
        <v>0</v>
      </c>
      <c r="AV51" s="48">
        <f t="shared" si="56"/>
        <v>0</v>
      </c>
      <c r="AW51" s="48">
        <f t="shared" si="56"/>
        <v>0</v>
      </c>
      <c r="AX51" s="48">
        <f t="shared" si="56"/>
        <v>0</v>
      </c>
      <c r="AY51" s="48">
        <f t="shared" si="56"/>
        <v>0</v>
      </c>
      <c r="AZ51" s="48">
        <f t="shared" si="56"/>
        <v>0</v>
      </c>
      <c r="BA51" s="48">
        <f t="shared" si="56"/>
        <v>0</v>
      </c>
      <c r="BB51" s="48">
        <f t="shared" si="56"/>
        <v>0</v>
      </c>
      <c r="BC51" s="48">
        <f t="shared" si="56"/>
        <v>0</v>
      </c>
      <c r="BD51" s="48">
        <f t="shared" si="56"/>
        <v>0</v>
      </c>
      <c r="BE51" s="48">
        <f t="shared" si="56"/>
        <v>0</v>
      </c>
    </row>
    <row r="52" spans="1:57" ht="33.75" customHeight="1">
      <c r="A52" s="6"/>
      <c r="B52" s="51" t="s">
        <v>44</v>
      </c>
      <c r="C52" s="7">
        <v>913</v>
      </c>
      <c r="D52" s="7" t="s">
        <v>18</v>
      </c>
      <c r="E52" s="7" t="s">
        <v>18</v>
      </c>
      <c r="F52" s="7" t="s">
        <v>79</v>
      </c>
      <c r="G52" s="20">
        <v>610</v>
      </c>
      <c r="H52" s="9">
        <v>26142</v>
      </c>
      <c r="I52" s="9">
        <v>26142</v>
      </c>
      <c r="J52" s="9"/>
      <c r="K52" s="9"/>
      <c r="L52" s="9">
        <v>26142</v>
      </c>
      <c r="M52" s="9">
        <v>26142</v>
      </c>
      <c r="N52" s="9"/>
      <c r="O52" s="9"/>
      <c r="P52" s="9">
        <v>26142</v>
      </c>
      <c r="Q52" s="9">
        <v>26142</v>
      </c>
      <c r="R52" s="9"/>
      <c r="S52" s="9"/>
      <c r="T52" s="9">
        <v>24534</v>
      </c>
      <c r="U52" s="10">
        <f>T52*0.97</f>
        <v>23798</v>
      </c>
      <c r="V52" s="9"/>
      <c r="W52" s="9"/>
      <c r="X52" s="9">
        <v>26142</v>
      </c>
      <c r="Y52" s="9">
        <v>26142</v>
      </c>
      <c r="Z52" s="9"/>
      <c r="AA52" s="9"/>
      <c r="AB52" s="20">
        <f>X52+Z52</f>
        <v>26142</v>
      </c>
      <c r="AC52" s="20">
        <f>Y52+AA52</f>
        <v>26142</v>
      </c>
      <c r="AD52" s="9"/>
      <c r="AE52" s="9"/>
      <c r="AF52" s="20">
        <f>T52</f>
        <v>24534</v>
      </c>
    </row>
    <row r="53" spans="1:57" ht="30.75" customHeight="1">
      <c r="A53" s="6"/>
      <c r="B53" s="51" t="s">
        <v>7</v>
      </c>
      <c r="C53" s="7">
        <v>913</v>
      </c>
      <c r="D53" s="7" t="s">
        <v>18</v>
      </c>
      <c r="E53" s="7" t="s">
        <v>18</v>
      </c>
      <c r="F53" s="7" t="s">
        <v>80</v>
      </c>
      <c r="G53" s="7"/>
      <c r="H53" s="9">
        <f t="shared" ref="H53:W55" si="57">H54</f>
        <v>306</v>
      </c>
      <c r="I53" s="9">
        <f t="shared" si="57"/>
        <v>306</v>
      </c>
      <c r="J53" s="9">
        <f t="shared" si="57"/>
        <v>0</v>
      </c>
      <c r="K53" s="9">
        <f t="shared" si="57"/>
        <v>0</v>
      </c>
      <c r="L53" s="9">
        <f t="shared" si="57"/>
        <v>306</v>
      </c>
      <c r="M53" s="9">
        <f t="shared" si="57"/>
        <v>306</v>
      </c>
      <c r="N53" s="9">
        <f t="shared" si="57"/>
        <v>0</v>
      </c>
      <c r="O53" s="9">
        <f t="shared" si="57"/>
        <v>0</v>
      </c>
      <c r="P53" s="9">
        <f t="shared" si="57"/>
        <v>306</v>
      </c>
      <c r="Q53" s="9">
        <f t="shared" si="57"/>
        <v>306</v>
      </c>
      <c r="R53" s="9">
        <f t="shared" si="57"/>
        <v>0</v>
      </c>
      <c r="S53" s="9">
        <f t="shared" si="57"/>
        <v>0</v>
      </c>
      <c r="T53" s="9">
        <f t="shared" si="57"/>
        <v>4269</v>
      </c>
      <c r="U53" s="9">
        <f t="shared" si="57"/>
        <v>4141</v>
      </c>
      <c r="V53" s="9">
        <f t="shared" si="57"/>
        <v>0</v>
      </c>
      <c r="W53" s="9">
        <f t="shared" si="57"/>
        <v>0</v>
      </c>
      <c r="X53" s="9">
        <f t="shared" ref="X53:AF55" si="58">X54</f>
        <v>306</v>
      </c>
      <c r="Y53" s="9">
        <f t="shared" si="58"/>
        <v>306</v>
      </c>
      <c r="Z53" s="9">
        <f t="shared" si="58"/>
        <v>0</v>
      </c>
      <c r="AA53" s="9">
        <f t="shared" si="58"/>
        <v>0</v>
      </c>
      <c r="AB53" s="9">
        <f t="shared" si="58"/>
        <v>306</v>
      </c>
      <c r="AC53" s="9">
        <f t="shared" si="58"/>
        <v>306</v>
      </c>
      <c r="AD53" s="9">
        <f t="shared" si="58"/>
        <v>0</v>
      </c>
      <c r="AE53" s="9">
        <f t="shared" si="58"/>
        <v>0</v>
      </c>
      <c r="AF53" s="9">
        <f t="shared" si="58"/>
        <v>4269</v>
      </c>
    </row>
    <row r="54" spans="1:57" ht="28.5" customHeight="1">
      <c r="A54" s="6"/>
      <c r="B54" s="51" t="s">
        <v>75</v>
      </c>
      <c r="C54" s="7">
        <v>913</v>
      </c>
      <c r="D54" s="7" t="s">
        <v>18</v>
      </c>
      <c r="E54" s="7" t="s">
        <v>18</v>
      </c>
      <c r="F54" s="7" t="s">
        <v>81</v>
      </c>
      <c r="G54" s="7"/>
      <c r="H54" s="9">
        <f t="shared" si="57"/>
        <v>306</v>
      </c>
      <c r="I54" s="9">
        <f t="shared" si="57"/>
        <v>306</v>
      </c>
      <c r="J54" s="9">
        <f t="shared" si="57"/>
        <v>0</v>
      </c>
      <c r="K54" s="9">
        <f t="shared" si="57"/>
        <v>0</v>
      </c>
      <c r="L54" s="9">
        <f t="shared" si="57"/>
        <v>306</v>
      </c>
      <c r="M54" s="9">
        <f t="shared" si="57"/>
        <v>306</v>
      </c>
      <c r="N54" s="9">
        <f t="shared" si="57"/>
        <v>0</v>
      </c>
      <c r="O54" s="9">
        <f t="shared" si="57"/>
        <v>0</v>
      </c>
      <c r="P54" s="9">
        <f t="shared" si="57"/>
        <v>306</v>
      </c>
      <c r="Q54" s="9">
        <f t="shared" si="57"/>
        <v>306</v>
      </c>
      <c r="R54" s="9">
        <f t="shared" si="57"/>
        <v>0</v>
      </c>
      <c r="S54" s="9">
        <f t="shared" si="57"/>
        <v>0</v>
      </c>
      <c r="T54" s="9">
        <f t="shared" si="57"/>
        <v>4269</v>
      </c>
      <c r="U54" s="9">
        <f t="shared" si="57"/>
        <v>4141</v>
      </c>
      <c r="V54" s="9">
        <f t="shared" si="57"/>
        <v>0</v>
      </c>
      <c r="W54" s="9">
        <f t="shared" si="57"/>
        <v>0</v>
      </c>
      <c r="X54" s="9">
        <f t="shared" si="58"/>
        <v>306</v>
      </c>
      <c r="Y54" s="9">
        <f t="shared" si="58"/>
        <v>306</v>
      </c>
      <c r="Z54" s="9">
        <f t="shared" si="58"/>
        <v>0</v>
      </c>
      <c r="AA54" s="9">
        <f t="shared" si="58"/>
        <v>0</v>
      </c>
      <c r="AB54" s="9">
        <f t="shared" si="58"/>
        <v>306</v>
      </c>
      <c r="AC54" s="9">
        <f t="shared" si="58"/>
        <v>306</v>
      </c>
      <c r="AD54" s="9">
        <f t="shared" si="58"/>
        <v>0</v>
      </c>
      <c r="AE54" s="9">
        <f t="shared" si="58"/>
        <v>0</v>
      </c>
      <c r="AF54" s="9">
        <f t="shared" si="58"/>
        <v>4269</v>
      </c>
    </row>
    <row r="55" spans="1:57" ht="58.5" customHeight="1">
      <c r="A55" s="6"/>
      <c r="B55" s="51" t="s">
        <v>13</v>
      </c>
      <c r="C55" s="7">
        <v>913</v>
      </c>
      <c r="D55" s="7" t="s">
        <v>18</v>
      </c>
      <c r="E55" s="7" t="s">
        <v>18</v>
      </c>
      <c r="F55" s="7" t="s">
        <v>81</v>
      </c>
      <c r="G55" s="7" t="s">
        <v>14</v>
      </c>
      <c r="H55" s="9">
        <f t="shared" si="57"/>
        <v>306</v>
      </c>
      <c r="I55" s="9">
        <f t="shared" si="57"/>
        <v>306</v>
      </c>
      <c r="J55" s="9">
        <f t="shared" si="57"/>
        <v>0</v>
      </c>
      <c r="K55" s="9">
        <f t="shared" si="57"/>
        <v>0</v>
      </c>
      <c r="L55" s="9">
        <f t="shared" si="57"/>
        <v>306</v>
      </c>
      <c r="M55" s="9">
        <f t="shared" si="57"/>
        <v>306</v>
      </c>
      <c r="N55" s="9">
        <f t="shared" si="57"/>
        <v>0</v>
      </c>
      <c r="O55" s="9">
        <f t="shared" si="57"/>
        <v>0</v>
      </c>
      <c r="P55" s="9">
        <f t="shared" si="57"/>
        <v>306</v>
      </c>
      <c r="Q55" s="9">
        <f t="shared" si="57"/>
        <v>306</v>
      </c>
      <c r="R55" s="9">
        <f t="shared" si="57"/>
        <v>0</v>
      </c>
      <c r="S55" s="9">
        <f t="shared" si="57"/>
        <v>0</v>
      </c>
      <c r="T55" s="9">
        <f t="shared" si="57"/>
        <v>4269</v>
      </c>
      <c r="U55" s="9">
        <f t="shared" si="57"/>
        <v>4141</v>
      </c>
      <c r="V55" s="9">
        <f t="shared" si="57"/>
        <v>0</v>
      </c>
      <c r="W55" s="9">
        <f t="shared" si="57"/>
        <v>0</v>
      </c>
      <c r="X55" s="9">
        <f t="shared" si="58"/>
        <v>306</v>
      </c>
      <c r="Y55" s="9">
        <f t="shared" si="58"/>
        <v>306</v>
      </c>
      <c r="Z55" s="9">
        <f t="shared" si="58"/>
        <v>0</v>
      </c>
      <c r="AA55" s="9">
        <f t="shared" si="58"/>
        <v>0</v>
      </c>
      <c r="AB55" s="9">
        <f t="shared" si="58"/>
        <v>306</v>
      </c>
      <c r="AC55" s="9">
        <f t="shared" si="58"/>
        <v>306</v>
      </c>
      <c r="AD55" s="9">
        <f t="shared" si="58"/>
        <v>0</v>
      </c>
      <c r="AE55" s="9">
        <f t="shared" si="58"/>
        <v>0</v>
      </c>
      <c r="AF55" s="9">
        <f t="shared" si="58"/>
        <v>4269</v>
      </c>
    </row>
    <row r="56" spans="1:57" ht="32.25" customHeight="1">
      <c r="A56" s="6"/>
      <c r="B56" s="51" t="s">
        <v>44</v>
      </c>
      <c r="C56" s="7">
        <v>913</v>
      </c>
      <c r="D56" s="7" t="s">
        <v>18</v>
      </c>
      <c r="E56" s="7" t="s">
        <v>18</v>
      </c>
      <c r="F56" s="7" t="s">
        <v>81</v>
      </c>
      <c r="G56" s="20">
        <v>610</v>
      </c>
      <c r="H56" s="9">
        <v>306</v>
      </c>
      <c r="I56" s="9">
        <v>306</v>
      </c>
      <c r="J56" s="9"/>
      <c r="K56" s="9"/>
      <c r="L56" s="9">
        <v>306</v>
      </c>
      <c r="M56" s="9">
        <v>306</v>
      </c>
      <c r="N56" s="9"/>
      <c r="O56" s="9"/>
      <c r="P56" s="9">
        <v>306</v>
      </c>
      <c r="Q56" s="9">
        <v>306</v>
      </c>
      <c r="R56" s="9"/>
      <c r="S56" s="9"/>
      <c r="T56" s="9">
        <f>4163+106</f>
        <v>4269</v>
      </c>
      <c r="U56" s="10">
        <f>T56*0.97</f>
        <v>4141</v>
      </c>
      <c r="V56" s="9"/>
      <c r="W56" s="9"/>
      <c r="X56" s="9">
        <v>306</v>
      </c>
      <c r="Y56" s="9">
        <v>306</v>
      </c>
      <c r="Z56" s="9"/>
      <c r="AA56" s="9"/>
      <c r="AB56" s="20">
        <f>X56+Z56</f>
        <v>306</v>
      </c>
      <c r="AC56" s="20">
        <f>Y56+AA56</f>
        <v>306</v>
      </c>
      <c r="AD56" s="9"/>
      <c r="AE56" s="9"/>
      <c r="AF56" s="20">
        <f>T56</f>
        <v>4269</v>
      </c>
      <c r="AG56" s="41" t="s">
        <v>49</v>
      </c>
      <c r="AH56" s="32">
        <v>913</v>
      </c>
      <c r="AI56" s="32" t="s">
        <v>18</v>
      </c>
      <c r="AJ56" s="32" t="s">
        <v>6</v>
      </c>
      <c r="AK56" s="33" t="s">
        <v>66</v>
      </c>
      <c r="AL56" s="32"/>
      <c r="AM56" s="25"/>
      <c r="AN56" s="35"/>
      <c r="AO56" s="35" t="e">
        <f>#REF!</f>
        <v>#REF!</v>
      </c>
      <c r="AP56" s="35"/>
      <c r="AQ56" s="35" t="e">
        <f>#REF!</f>
        <v>#REF!</v>
      </c>
      <c r="AR56" s="35"/>
      <c r="AS56" s="35" t="e">
        <f>#REF!</f>
        <v>#REF!</v>
      </c>
      <c r="AT56" s="35"/>
      <c r="AU56" s="35" t="e">
        <f>#REF!</f>
        <v>#REF!</v>
      </c>
      <c r="AV56" s="35"/>
      <c r="AW56" s="35" t="e">
        <f>#REF!</f>
        <v>#REF!</v>
      </c>
      <c r="AX56" s="35"/>
      <c r="AY56" s="35" t="e">
        <f>#REF!</f>
        <v>#REF!</v>
      </c>
      <c r="AZ56" s="35"/>
      <c r="BA56" s="35" t="e">
        <f>#REF!</f>
        <v>#REF!</v>
      </c>
      <c r="BB56" s="35"/>
      <c r="BC56" s="35" t="e">
        <f>#REF!</f>
        <v>#REF!</v>
      </c>
      <c r="BD56" s="35" t="e">
        <f>#REF!</f>
        <v>#REF!</v>
      </c>
      <c r="BE56" s="35" t="e">
        <f>#REF!</f>
        <v>#REF!</v>
      </c>
    </row>
    <row r="57" spans="1:57" ht="45.75" customHeight="1">
      <c r="A57" s="6"/>
      <c r="B57" s="82" t="s">
        <v>34</v>
      </c>
      <c r="C57" s="21">
        <v>913</v>
      </c>
      <c r="D57" s="21" t="s">
        <v>18</v>
      </c>
      <c r="E57" s="21" t="s">
        <v>17</v>
      </c>
      <c r="F57" s="22"/>
      <c r="G57" s="21"/>
      <c r="H57" s="12">
        <f>H58</f>
        <v>63514</v>
      </c>
      <c r="I57" s="12">
        <f>I58</f>
        <v>63922</v>
      </c>
      <c r="J57" s="9"/>
      <c r="K57" s="9"/>
      <c r="L57" s="12">
        <f>L58</f>
        <v>63514</v>
      </c>
      <c r="M57" s="12">
        <f>M58</f>
        <v>63922</v>
      </c>
      <c r="N57" s="9"/>
      <c r="O57" s="9"/>
      <c r="P57" s="12">
        <f>P58</f>
        <v>63514</v>
      </c>
      <c r="Q57" s="12">
        <f>Q58</f>
        <v>63922</v>
      </c>
      <c r="R57" s="9"/>
      <c r="S57" s="9"/>
      <c r="T57" s="12">
        <f>T58</f>
        <v>68271</v>
      </c>
      <c r="U57" s="12">
        <f>U58</f>
        <v>66223</v>
      </c>
      <c r="V57" s="9"/>
      <c r="W57" s="9"/>
      <c r="X57" s="12">
        <f t="shared" ref="X57:AF57" si="59">X58</f>
        <v>63514</v>
      </c>
      <c r="Y57" s="12">
        <f t="shared" si="59"/>
        <v>63914</v>
      </c>
      <c r="Z57" s="12">
        <f t="shared" si="59"/>
        <v>512</v>
      </c>
      <c r="AA57" s="12">
        <f t="shared" si="59"/>
        <v>512</v>
      </c>
      <c r="AB57" s="12">
        <f t="shared" si="59"/>
        <v>63514</v>
      </c>
      <c r="AC57" s="12">
        <f t="shared" si="59"/>
        <v>63914</v>
      </c>
      <c r="AD57" s="12">
        <f t="shared" si="59"/>
        <v>512</v>
      </c>
      <c r="AE57" s="12">
        <f t="shared" si="59"/>
        <v>512</v>
      </c>
      <c r="AF57" s="12">
        <f t="shared" si="59"/>
        <v>68271</v>
      </c>
      <c r="AG57" s="13" t="s">
        <v>7</v>
      </c>
      <c r="AH57" s="7">
        <v>913</v>
      </c>
      <c r="AI57" s="7" t="s">
        <v>18</v>
      </c>
      <c r="AJ57" s="7" t="s">
        <v>12</v>
      </c>
      <c r="AK57" s="8" t="s">
        <v>27</v>
      </c>
      <c r="AL57" s="7"/>
      <c r="AM57" s="9"/>
      <c r="AN57" s="9">
        <f t="shared" ref="AN57:BE57" si="60">AN58+AN63</f>
        <v>12185</v>
      </c>
      <c r="AO57" s="9">
        <f t="shared" si="60"/>
        <v>0</v>
      </c>
      <c r="AP57" s="9">
        <f t="shared" si="60"/>
        <v>0</v>
      </c>
      <c r="AQ57" s="9">
        <f t="shared" si="60"/>
        <v>0</v>
      </c>
      <c r="AR57" s="9">
        <f t="shared" si="60"/>
        <v>12185</v>
      </c>
      <c r="AS57" s="9">
        <f t="shared" si="60"/>
        <v>0</v>
      </c>
      <c r="AT57" s="9">
        <f t="shared" si="60"/>
        <v>0</v>
      </c>
      <c r="AU57" s="9">
        <f t="shared" si="60"/>
        <v>0</v>
      </c>
      <c r="AV57" s="9">
        <f t="shared" si="60"/>
        <v>12185</v>
      </c>
      <c r="AW57" s="9">
        <f t="shared" si="60"/>
        <v>0</v>
      </c>
      <c r="AX57" s="9">
        <f t="shared" si="60"/>
        <v>0</v>
      </c>
      <c r="AY57" s="9">
        <f t="shared" si="60"/>
        <v>0</v>
      </c>
      <c r="AZ57" s="9">
        <f t="shared" si="60"/>
        <v>12185</v>
      </c>
      <c r="BA57" s="9">
        <f t="shared" si="60"/>
        <v>0</v>
      </c>
      <c r="BB57" s="9">
        <f t="shared" si="60"/>
        <v>0</v>
      </c>
      <c r="BC57" s="9">
        <f t="shared" si="60"/>
        <v>0</v>
      </c>
      <c r="BD57" s="9">
        <f t="shared" si="60"/>
        <v>0</v>
      </c>
      <c r="BE57" s="9">
        <f t="shared" si="60"/>
        <v>0</v>
      </c>
    </row>
    <row r="58" spans="1:57" ht="49.5">
      <c r="A58" s="4"/>
      <c r="B58" s="13" t="s">
        <v>88</v>
      </c>
      <c r="C58" s="7">
        <v>913</v>
      </c>
      <c r="D58" s="7" t="s">
        <v>18</v>
      </c>
      <c r="E58" s="7" t="s">
        <v>17</v>
      </c>
      <c r="F58" s="7" t="s">
        <v>89</v>
      </c>
      <c r="G58" s="7"/>
      <c r="H58" s="10">
        <f>H59+H63+H67</f>
        <v>63514</v>
      </c>
      <c r="I58" s="10">
        <f>I59+I63+I67</f>
        <v>63922</v>
      </c>
      <c r="J58" s="9"/>
      <c r="K58" s="9"/>
      <c r="L58" s="10">
        <f>L59+L63+L67</f>
        <v>63514</v>
      </c>
      <c r="M58" s="10">
        <f>M59+M63+M67</f>
        <v>63922</v>
      </c>
      <c r="N58" s="9"/>
      <c r="O58" s="9"/>
      <c r="P58" s="10">
        <f>P59+P63+P67</f>
        <v>63514</v>
      </c>
      <c r="Q58" s="10">
        <f>Q59+Q63+Q67</f>
        <v>63922</v>
      </c>
      <c r="R58" s="9"/>
      <c r="S58" s="9"/>
      <c r="T58" s="10">
        <f>T59+T63+T67</f>
        <v>68271</v>
      </c>
      <c r="U58" s="10">
        <f>U59+U63+U67</f>
        <v>66223</v>
      </c>
      <c r="V58" s="9"/>
      <c r="W58" s="9"/>
      <c r="X58" s="10">
        <f t="shared" ref="X58:AF58" si="61">X59+X63+X67</f>
        <v>63514</v>
      </c>
      <c r="Y58" s="10">
        <f t="shared" si="61"/>
        <v>63914</v>
      </c>
      <c r="Z58" s="10">
        <f t="shared" si="61"/>
        <v>512</v>
      </c>
      <c r="AA58" s="10">
        <f t="shared" si="61"/>
        <v>512</v>
      </c>
      <c r="AB58" s="10">
        <f t="shared" si="61"/>
        <v>63514</v>
      </c>
      <c r="AC58" s="10">
        <f t="shared" si="61"/>
        <v>63914</v>
      </c>
      <c r="AD58" s="10">
        <f t="shared" si="61"/>
        <v>512</v>
      </c>
      <c r="AE58" s="10">
        <f t="shared" si="61"/>
        <v>512</v>
      </c>
      <c r="AF58" s="10">
        <f t="shared" si="61"/>
        <v>68271</v>
      </c>
      <c r="AG58" s="13" t="s">
        <v>31</v>
      </c>
      <c r="AH58" s="7">
        <v>913</v>
      </c>
      <c r="AI58" s="7" t="s">
        <v>18</v>
      </c>
      <c r="AJ58" s="7" t="s">
        <v>12</v>
      </c>
      <c r="AK58" s="8" t="s">
        <v>32</v>
      </c>
      <c r="AL58" s="7"/>
      <c r="AM58" s="9"/>
      <c r="AN58" s="9">
        <f t="shared" ref="AN58:BC59" si="62">AN59</f>
        <v>10698</v>
      </c>
      <c r="AO58" s="9">
        <f t="shared" si="62"/>
        <v>0</v>
      </c>
      <c r="AP58" s="9">
        <f t="shared" si="62"/>
        <v>0</v>
      </c>
      <c r="AQ58" s="9">
        <f t="shared" si="62"/>
        <v>0</v>
      </c>
      <c r="AR58" s="9">
        <f t="shared" si="62"/>
        <v>10698</v>
      </c>
      <c r="AS58" s="9">
        <f t="shared" si="62"/>
        <v>0</v>
      </c>
      <c r="AT58" s="9">
        <f t="shared" si="62"/>
        <v>0</v>
      </c>
      <c r="AU58" s="9">
        <f t="shared" si="62"/>
        <v>0</v>
      </c>
      <c r="AV58" s="9">
        <f t="shared" si="62"/>
        <v>10698</v>
      </c>
      <c r="AW58" s="9">
        <f t="shared" si="62"/>
        <v>0</v>
      </c>
      <c r="AX58" s="9">
        <f t="shared" si="62"/>
        <v>27</v>
      </c>
      <c r="AY58" s="9">
        <f t="shared" si="62"/>
        <v>0</v>
      </c>
      <c r="AZ58" s="9">
        <f t="shared" si="62"/>
        <v>10725</v>
      </c>
      <c r="BA58" s="9">
        <f t="shared" si="62"/>
        <v>0</v>
      </c>
      <c r="BB58" s="9">
        <f t="shared" si="62"/>
        <v>0</v>
      </c>
      <c r="BC58" s="9">
        <f t="shared" si="62"/>
        <v>0</v>
      </c>
      <c r="BD58" s="9">
        <f t="shared" ref="BB58:BE59" si="63">BD59</f>
        <v>0</v>
      </c>
      <c r="BE58" s="9">
        <f t="shared" si="63"/>
        <v>0</v>
      </c>
    </row>
    <row r="59" spans="1:57" ht="33">
      <c r="A59" s="4"/>
      <c r="B59" s="51" t="s">
        <v>61</v>
      </c>
      <c r="C59" s="7">
        <v>913</v>
      </c>
      <c r="D59" s="7" t="s">
        <v>18</v>
      </c>
      <c r="E59" s="7" t="s">
        <v>17</v>
      </c>
      <c r="F59" s="7" t="s">
        <v>90</v>
      </c>
      <c r="G59" s="7"/>
      <c r="H59" s="9">
        <v>37028</v>
      </c>
      <c r="I59" s="9">
        <v>37028</v>
      </c>
      <c r="J59" s="9"/>
      <c r="K59" s="9"/>
      <c r="L59" s="9">
        <v>37028</v>
      </c>
      <c r="M59" s="9">
        <v>37028</v>
      </c>
      <c r="N59" s="9"/>
      <c r="O59" s="9"/>
      <c r="P59" s="9">
        <v>37028</v>
      </c>
      <c r="Q59" s="9">
        <v>37028</v>
      </c>
      <c r="R59" s="9"/>
      <c r="S59" s="9"/>
      <c r="T59" s="9">
        <f>T60</f>
        <v>46850</v>
      </c>
      <c r="U59" s="9">
        <f t="shared" ref="U59:AF59" si="64">U60</f>
        <v>45445</v>
      </c>
      <c r="V59" s="9">
        <f t="shared" si="64"/>
        <v>0</v>
      </c>
      <c r="W59" s="9">
        <f t="shared" si="64"/>
        <v>0</v>
      </c>
      <c r="X59" s="9">
        <f t="shared" si="64"/>
        <v>37028</v>
      </c>
      <c r="Y59" s="9">
        <f t="shared" si="64"/>
        <v>37028</v>
      </c>
      <c r="Z59" s="9">
        <f t="shared" si="64"/>
        <v>0</v>
      </c>
      <c r="AA59" s="9">
        <f t="shared" si="64"/>
        <v>0</v>
      </c>
      <c r="AB59" s="9">
        <f t="shared" si="64"/>
        <v>37028</v>
      </c>
      <c r="AC59" s="9">
        <f t="shared" si="64"/>
        <v>37028</v>
      </c>
      <c r="AD59" s="9">
        <f t="shared" si="64"/>
        <v>0</v>
      </c>
      <c r="AE59" s="9">
        <f t="shared" si="64"/>
        <v>0</v>
      </c>
      <c r="AF59" s="9">
        <f t="shared" si="64"/>
        <v>46850</v>
      </c>
      <c r="AG59" s="13" t="s">
        <v>13</v>
      </c>
      <c r="AH59" s="7">
        <v>913</v>
      </c>
      <c r="AI59" s="7" t="s">
        <v>18</v>
      </c>
      <c r="AJ59" s="7" t="s">
        <v>12</v>
      </c>
      <c r="AK59" s="8" t="s">
        <v>32</v>
      </c>
      <c r="AL59" s="7" t="s">
        <v>14</v>
      </c>
      <c r="AM59" s="10"/>
      <c r="AN59" s="10">
        <f t="shared" si="62"/>
        <v>10698</v>
      </c>
      <c r="AO59" s="10">
        <f t="shared" si="62"/>
        <v>0</v>
      </c>
      <c r="AP59" s="10">
        <f t="shared" si="62"/>
        <v>0</v>
      </c>
      <c r="AQ59" s="10">
        <f t="shared" si="62"/>
        <v>0</v>
      </c>
      <c r="AR59" s="10">
        <f t="shared" si="62"/>
        <v>10698</v>
      </c>
      <c r="AS59" s="10">
        <f t="shared" si="62"/>
        <v>0</v>
      </c>
      <c r="AT59" s="10">
        <f t="shared" si="62"/>
        <v>0</v>
      </c>
      <c r="AU59" s="10">
        <f t="shared" si="62"/>
        <v>0</v>
      </c>
      <c r="AV59" s="10">
        <f t="shared" si="62"/>
        <v>10698</v>
      </c>
      <c r="AW59" s="10">
        <f t="shared" si="62"/>
        <v>0</v>
      </c>
      <c r="AX59" s="10">
        <f t="shared" si="62"/>
        <v>27</v>
      </c>
      <c r="AY59" s="10">
        <f t="shared" si="62"/>
        <v>0</v>
      </c>
      <c r="AZ59" s="10">
        <f t="shared" si="62"/>
        <v>10725</v>
      </c>
      <c r="BA59" s="10">
        <f t="shared" si="62"/>
        <v>0</v>
      </c>
      <c r="BB59" s="10">
        <f t="shared" si="63"/>
        <v>0</v>
      </c>
      <c r="BC59" s="10">
        <f t="shared" si="63"/>
        <v>0</v>
      </c>
      <c r="BD59" s="10">
        <f t="shared" si="63"/>
        <v>0</v>
      </c>
      <c r="BE59" s="10">
        <f t="shared" si="63"/>
        <v>0</v>
      </c>
    </row>
    <row r="60" spans="1:57" ht="33">
      <c r="A60" s="4"/>
      <c r="B60" s="51" t="s">
        <v>35</v>
      </c>
      <c r="C60" s="7">
        <v>913</v>
      </c>
      <c r="D60" s="7" t="s">
        <v>18</v>
      </c>
      <c r="E60" s="7" t="s">
        <v>17</v>
      </c>
      <c r="F60" s="7" t="s">
        <v>109</v>
      </c>
      <c r="G60" s="7"/>
      <c r="H60" s="9">
        <v>37028</v>
      </c>
      <c r="I60" s="9">
        <v>37028</v>
      </c>
      <c r="J60" s="9"/>
      <c r="K60" s="9"/>
      <c r="L60" s="9">
        <v>37028</v>
      </c>
      <c r="M60" s="9">
        <v>37028</v>
      </c>
      <c r="N60" s="9"/>
      <c r="O60" s="9"/>
      <c r="P60" s="9">
        <v>37028</v>
      </c>
      <c r="Q60" s="9">
        <v>37028</v>
      </c>
      <c r="R60" s="9"/>
      <c r="S60" s="9"/>
      <c r="T60" s="9">
        <f>T61</f>
        <v>46850</v>
      </c>
      <c r="U60" s="9">
        <f>U61</f>
        <v>45445</v>
      </c>
      <c r="V60" s="9"/>
      <c r="W60" s="9"/>
      <c r="X60" s="9">
        <f>X61</f>
        <v>37028</v>
      </c>
      <c r="Y60" s="9">
        <f t="shared" ref="Y60:AA61" si="65">Y61</f>
        <v>37028</v>
      </c>
      <c r="Z60" s="9">
        <f t="shared" si="65"/>
        <v>0</v>
      </c>
      <c r="AA60" s="9">
        <f t="shared" si="65"/>
        <v>0</v>
      </c>
      <c r="AB60" s="9">
        <v>37028</v>
      </c>
      <c r="AC60" s="9">
        <v>37028</v>
      </c>
      <c r="AD60" s="9">
        <f t="shared" ref="AD60:AE61" si="66">AD61</f>
        <v>0</v>
      </c>
      <c r="AE60" s="9">
        <f t="shared" si="66"/>
        <v>0</v>
      </c>
      <c r="AF60" s="9">
        <f>AF61</f>
        <v>46850</v>
      </c>
      <c r="AG60" s="14" t="s">
        <v>44</v>
      </c>
      <c r="AH60" s="7">
        <v>913</v>
      </c>
      <c r="AI60" s="7" t="s">
        <v>18</v>
      </c>
      <c r="AJ60" s="7" t="s">
        <v>12</v>
      </c>
      <c r="AK60" s="8" t="s">
        <v>32</v>
      </c>
      <c r="AL60" s="20">
        <v>610</v>
      </c>
      <c r="AM60" s="10">
        <v>610</v>
      </c>
      <c r="AN60" s="10">
        <f>7389+8726-5417</f>
        <v>10698</v>
      </c>
      <c r="AO60" s="34"/>
      <c r="AP60" s="10"/>
      <c r="AQ60" s="34"/>
      <c r="AR60" s="10">
        <f>AP60+AN60</f>
        <v>10698</v>
      </c>
      <c r="AS60" s="34"/>
      <c r="AT60" s="10"/>
      <c r="AU60" s="34"/>
      <c r="AV60" s="10">
        <f>AT60+AR60</f>
        <v>10698</v>
      </c>
      <c r="AW60" s="34"/>
      <c r="AX60" s="10">
        <v>27</v>
      </c>
      <c r="AY60" s="34"/>
      <c r="AZ60" s="10">
        <f>AX60+AV60</f>
        <v>10725</v>
      </c>
      <c r="BA60" s="34"/>
      <c r="BB60" s="10"/>
      <c r="BC60" s="34"/>
      <c r="BD60" s="20"/>
      <c r="BE60" s="20">
        <f>BA60+BC60</f>
        <v>0</v>
      </c>
    </row>
    <row r="61" spans="1:57" ht="33">
      <c r="A61" s="4"/>
      <c r="B61" s="51" t="s">
        <v>13</v>
      </c>
      <c r="C61" s="7">
        <v>913</v>
      </c>
      <c r="D61" s="7" t="s">
        <v>18</v>
      </c>
      <c r="E61" s="7" t="s">
        <v>17</v>
      </c>
      <c r="F61" s="7" t="s">
        <v>109</v>
      </c>
      <c r="G61" s="7" t="s">
        <v>14</v>
      </c>
      <c r="H61" s="10">
        <v>37028</v>
      </c>
      <c r="I61" s="10">
        <v>37028</v>
      </c>
      <c r="J61" s="9"/>
      <c r="K61" s="9"/>
      <c r="L61" s="10">
        <v>37028</v>
      </c>
      <c r="M61" s="10">
        <v>37028</v>
      </c>
      <c r="N61" s="9"/>
      <c r="O61" s="9"/>
      <c r="P61" s="10">
        <v>37028</v>
      </c>
      <c r="Q61" s="10">
        <v>37028</v>
      </c>
      <c r="R61" s="9"/>
      <c r="S61" s="9"/>
      <c r="T61" s="10">
        <f>T62</f>
        <v>46850</v>
      </c>
      <c r="U61" s="10">
        <f>U62</f>
        <v>45445</v>
      </c>
      <c r="V61" s="9"/>
      <c r="W61" s="9"/>
      <c r="X61" s="10">
        <f>X62</f>
        <v>37028</v>
      </c>
      <c r="Y61" s="10">
        <f t="shared" si="65"/>
        <v>37028</v>
      </c>
      <c r="Z61" s="10">
        <f t="shared" si="65"/>
        <v>0</v>
      </c>
      <c r="AA61" s="10">
        <f t="shared" si="65"/>
        <v>0</v>
      </c>
      <c r="AB61" s="10">
        <v>37028</v>
      </c>
      <c r="AC61" s="10">
        <v>37028</v>
      </c>
      <c r="AD61" s="10">
        <f t="shared" si="66"/>
        <v>0</v>
      </c>
      <c r="AE61" s="10">
        <f t="shared" si="66"/>
        <v>0</v>
      </c>
      <c r="AF61" s="10">
        <f>AF62</f>
        <v>46850</v>
      </c>
    </row>
    <row r="62" spans="1:57" ht="24" customHeight="1">
      <c r="A62" s="4"/>
      <c r="B62" s="14" t="s">
        <v>19</v>
      </c>
      <c r="C62" s="7">
        <v>913</v>
      </c>
      <c r="D62" s="7" t="s">
        <v>18</v>
      </c>
      <c r="E62" s="7" t="s">
        <v>17</v>
      </c>
      <c r="F62" s="7" t="s">
        <v>109</v>
      </c>
      <c r="G62" s="20">
        <v>620</v>
      </c>
      <c r="H62" s="10">
        <v>37028</v>
      </c>
      <c r="I62" s="10">
        <v>37028</v>
      </c>
      <c r="J62" s="9"/>
      <c r="K62" s="9"/>
      <c r="L62" s="10">
        <v>37028</v>
      </c>
      <c r="M62" s="10">
        <v>37028</v>
      </c>
      <c r="N62" s="9"/>
      <c r="O62" s="9"/>
      <c r="P62" s="10">
        <v>37028</v>
      </c>
      <c r="Q62" s="10">
        <v>37028</v>
      </c>
      <c r="R62" s="9"/>
      <c r="S62" s="9"/>
      <c r="T62" s="10">
        <v>46850</v>
      </c>
      <c r="U62" s="10">
        <f>T62*0.97</f>
        <v>45445</v>
      </c>
      <c r="V62" s="9"/>
      <c r="W62" s="9"/>
      <c r="X62" s="10">
        <v>37028</v>
      </c>
      <c r="Y62" s="10">
        <v>37028</v>
      </c>
      <c r="Z62" s="9"/>
      <c r="AA62" s="9"/>
      <c r="AB62" s="20">
        <f>X62+Z62</f>
        <v>37028</v>
      </c>
      <c r="AC62" s="20">
        <f>Y62+AA62</f>
        <v>37028</v>
      </c>
      <c r="AD62" s="9"/>
      <c r="AE62" s="9"/>
      <c r="AF62" s="20">
        <f>T62</f>
        <v>46850</v>
      </c>
    </row>
    <row r="63" spans="1:57" ht="28.5" customHeight="1">
      <c r="A63" s="4"/>
      <c r="B63" s="51" t="s">
        <v>7</v>
      </c>
      <c r="C63" s="7">
        <v>913</v>
      </c>
      <c r="D63" s="7" t="s">
        <v>18</v>
      </c>
      <c r="E63" s="7" t="s">
        <v>17</v>
      </c>
      <c r="F63" s="7" t="s">
        <v>92</v>
      </c>
      <c r="G63" s="7"/>
      <c r="H63" s="86">
        <v>512</v>
      </c>
      <c r="I63" s="86">
        <v>520</v>
      </c>
      <c r="J63" s="9"/>
      <c r="K63" s="9"/>
      <c r="L63" s="86">
        <v>512</v>
      </c>
      <c r="M63" s="86">
        <v>520</v>
      </c>
      <c r="N63" s="9"/>
      <c r="O63" s="9"/>
      <c r="P63" s="86">
        <v>512</v>
      </c>
      <c r="Q63" s="86">
        <v>520</v>
      </c>
      <c r="R63" s="9"/>
      <c r="S63" s="9"/>
      <c r="T63" s="86">
        <f>T64</f>
        <v>618</v>
      </c>
      <c r="U63" s="86">
        <f t="shared" ref="U63:AF63" si="67">U64</f>
        <v>599</v>
      </c>
      <c r="V63" s="86">
        <f t="shared" si="67"/>
        <v>0</v>
      </c>
      <c r="W63" s="86">
        <f t="shared" si="67"/>
        <v>0</v>
      </c>
      <c r="X63" s="86">
        <f t="shared" si="67"/>
        <v>512</v>
      </c>
      <c r="Y63" s="86">
        <f t="shared" si="67"/>
        <v>512</v>
      </c>
      <c r="Z63" s="86">
        <f t="shared" si="67"/>
        <v>512</v>
      </c>
      <c r="AA63" s="86">
        <f t="shared" si="67"/>
        <v>512</v>
      </c>
      <c r="AB63" s="86">
        <f t="shared" si="67"/>
        <v>512</v>
      </c>
      <c r="AC63" s="86">
        <f t="shared" si="67"/>
        <v>512</v>
      </c>
      <c r="AD63" s="86">
        <f t="shared" si="67"/>
        <v>512</v>
      </c>
      <c r="AE63" s="86">
        <f t="shared" si="67"/>
        <v>512</v>
      </c>
      <c r="AF63" s="86">
        <f t="shared" si="67"/>
        <v>618</v>
      </c>
      <c r="AG63" s="13" t="s">
        <v>23</v>
      </c>
      <c r="AH63" s="7">
        <v>913</v>
      </c>
      <c r="AI63" s="7" t="s">
        <v>18</v>
      </c>
      <c r="AJ63" s="7" t="s">
        <v>12</v>
      </c>
      <c r="AK63" s="8" t="s">
        <v>33</v>
      </c>
      <c r="AL63" s="7"/>
      <c r="AM63" s="9"/>
      <c r="AN63" s="9">
        <f t="shared" ref="AN63:BC63" si="68">AN64</f>
        <v>1487</v>
      </c>
      <c r="AO63" s="9">
        <f t="shared" si="68"/>
        <v>0</v>
      </c>
      <c r="AP63" s="9">
        <f t="shared" si="68"/>
        <v>0</v>
      </c>
      <c r="AQ63" s="9">
        <f t="shared" si="68"/>
        <v>0</v>
      </c>
      <c r="AR63" s="9">
        <f t="shared" si="68"/>
        <v>1487</v>
      </c>
      <c r="AS63" s="9">
        <f t="shared" si="68"/>
        <v>0</v>
      </c>
      <c r="AT63" s="9">
        <f t="shared" si="68"/>
        <v>0</v>
      </c>
      <c r="AU63" s="9">
        <f t="shared" si="68"/>
        <v>0</v>
      </c>
      <c r="AV63" s="9">
        <f t="shared" si="68"/>
        <v>1487</v>
      </c>
      <c r="AW63" s="9">
        <f t="shared" si="68"/>
        <v>0</v>
      </c>
      <c r="AX63" s="9">
        <f t="shared" si="68"/>
        <v>-27</v>
      </c>
      <c r="AY63" s="9">
        <f t="shared" si="68"/>
        <v>0</v>
      </c>
      <c r="AZ63" s="9">
        <f t="shared" si="68"/>
        <v>1460</v>
      </c>
      <c r="BA63" s="9">
        <f t="shared" si="68"/>
        <v>0</v>
      </c>
      <c r="BB63" s="9">
        <f t="shared" si="68"/>
        <v>0</v>
      </c>
      <c r="BC63" s="9">
        <f t="shared" si="68"/>
        <v>0</v>
      </c>
      <c r="BD63" s="9">
        <f t="shared" ref="BD63:BE63" si="69">BD64</f>
        <v>0</v>
      </c>
      <c r="BE63" s="9">
        <f t="shared" si="69"/>
        <v>0</v>
      </c>
    </row>
    <row r="64" spans="1:57" ht="33">
      <c r="A64" s="4"/>
      <c r="B64" s="51" t="s">
        <v>36</v>
      </c>
      <c r="C64" s="7">
        <v>913</v>
      </c>
      <c r="D64" s="7" t="s">
        <v>18</v>
      </c>
      <c r="E64" s="7" t="s">
        <v>17</v>
      </c>
      <c r="F64" s="7" t="s">
        <v>110</v>
      </c>
      <c r="G64" s="7"/>
      <c r="H64" s="86">
        <v>512</v>
      </c>
      <c r="I64" s="86">
        <v>520</v>
      </c>
      <c r="J64" s="9"/>
      <c r="K64" s="9"/>
      <c r="L64" s="86">
        <v>512</v>
      </c>
      <c r="M64" s="86">
        <v>520</v>
      </c>
      <c r="N64" s="9"/>
      <c r="O64" s="9"/>
      <c r="P64" s="86">
        <v>512</v>
      </c>
      <c r="Q64" s="86">
        <v>520</v>
      </c>
      <c r="R64" s="9"/>
      <c r="S64" s="9"/>
      <c r="T64" s="86">
        <f>T65</f>
        <v>618</v>
      </c>
      <c r="U64" s="86">
        <f>U65</f>
        <v>599</v>
      </c>
      <c r="V64" s="9"/>
      <c r="W64" s="9"/>
      <c r="X64" s="86">
        <f t="shared" ref="X64:AF64" si="70">X65</f>
        <v>512</v>
      </c>
      <c r="Y64" s="86">
        <f t="shared" si="70"/>
        <v>512</v>
      </c>
      <c r="Z64" s="86">
        <f t="shared" si="70"/>
        <v>512</v>
      </c>
      <c r="AA64" s="86">
        <f t="shared" si="70"/>
        <v>512</v>
      </c>
      <c r="AB64" s="86">
        <f t="shared" si="70"/>
        <v>512</v>
      </c>
      <c r="AC64" s="86">
        <f t="shared" si="70"/>
        <v>512</v>
      </c>
      <c r="AD64" s="86">
        <f t="shared" si="70"/>
        <v>512</v>
      </c>
      <c r="AE64" s="86">
        <f t="shared" si="70"/>
        <v>512</v>
      </c>
      <c r="AF64" s="86">
        <f t="shared" si="70"/>
        <v>618</v>
      </c>
      <c r="AG64" s="13" t="s">
        <v>13</v>
      </c>
      <c r="AH64" s="7">
        <v>913</v>
      </c>
      <c r="AI64" s="7" t="s">
        <v>18</v>
      </c>
      <c r="AJ64" s="7" t="s">
        <v>12</v>
      </c>
      <c r="AK64" s="8" t="s">
        <v>33</v>
      </c>
      <c r="AL64" s="7" t="s">
        <v>14</v>
      </c>
      <c r="AM64" s="10"/>
      <c r="AN64" s="10">
        <f t="shared" ref="AN64:BE64" si="71">AN65</f>
        <v>1487</v>
      </c>
      <c r="AO64" s="10">
        <f t="shared" si="71"/>
        <v>0</v>
      </c>
      <c r="AP64" s="10">
        <f t="shared" si="71"/>
        <v>0</v>
      </c>
      <c r="AQ64" s="10">
        <f t="shared" si="71"/>
        <v>0</v>
      </c>
      <c r="AR64" s="10">
        <f t="shared" si="71"/>
        <v>1487</v>
      </c>
      <c r="AS64" s="10">
        <f t="shared" si="71"/>
        <v>0</v>
      </c>
      <c r="AT64" s="10">
        <f t="shared" si="71"/>
        <v>0</v>
      </c>
      <c r="AU64" s="10">
        <f t="shared" si="71"/>
        <v>0</v>
      </c>
      <c r="AV64" s="10">
        <f t="shared" si="71"/>
        <v>1487</v>
      </c>
      <c r="AW64" s="10">
        <f t="shared" si="71"/>
        <v>0</v>
      </c>
      <c r="AX64" s="10">
        <f t="shared" si="71"/>
        <v>-27</v>
      </c>
      <c r="AY64" s="10">
        <f t="shared" si="71"/>
        <v>0</v>
      </c>
      <c r="AZ64" s="10">
        <f t="shared" si="71"/>
        <v>1460</v>
      </c>
      <c r="BA64" s="10">
        <f t="shared" si="71"/>
        <v>0</v>
      </c>
      <c r="BB64" s="10">
        <f t="shared" si="71"/>
        <v>0</v>
      </c>
      <c r="BC64" s="10">
        <f t="shared" si="71"/>
        <v>0</v>
      </c>
      <c r="BD64" s="10">
        <f t="shared" si="71"/>
        <v>0</v>
      </c>
      <c r="BE64" s="10">
        <f t="shared" si="71"/>
        <v>0</v>
      </c>
    </row>
    <row r="65" spans="1:57" ht="33">
      <c r="A65" s="4"/>
      <c r="B65" s="51" t="s">
        <v>13</v>
      </c>
      <c r="C65" s="7">
        <v>913</v>
      </c>
      <c r="D65" s="7" t="s">
        <v>18</v>
      </c>
      <c r="E65" s="7" t="s">
        <v>17</v>
      </c>
      <c r="F65" s="7" t="s">
        <v>110</v>
      </c>
      <c r="G65" s="7" t="s">
        <v>14</v>
      </c>
      <c r="H65" s="86">
        <v>512</v>
      </c>
      <c r="I65" s="86">
        <v>520</v>
      </c>
      <c r="J65" s="9"/>
      <c r="K65" s="9"/>
      <c r="L65" s="86">
        <v>512</v>
      </c>
      <c r="M65" s="86">
        <v>520</v>
      </c>
      <c r="N65" s="9"/>
      <c r="O65" s="9"/>
      <c r="P65" s="86">
        <v>512</v>
      </c>
      <c r="Q65" s="86">
        <v>520</v>
      </c>
      <c r="R65" s="9"/>
      <c r="S65" s="9"/>
      <c r="T65" s="86">
        <f>T66</f>
        <v>618</v>
      </c>
      <c r="U65" s="86">
        <f>U66</f>
        <v>599</v>
      </c>
      <c r="V65" s="86">
        <v>512</v>
      </c>
      <c r="W65" s="86">
        <v>512</v>
      </c>
      <c r="X65" s="86">
        <v>512</v>
      </c>
      <c r="Y65" s="86">
        <v>512</v>
      </c>
      <c r="Z65" s="86">
        <v>512</v>
      </c>
      <c r="AA65" s="86">
        <v>512</v>
      </c>
      <c r="AB65" s="86">
        <v>512</v>
      </c>
      <c r="AC65" s="86">
        <v>512</v>
      </c>
      <c r="AD65" s="86">
        <v>512</v>
      </c>
      <c r="AE65" s="86">
        <v>512</v>
      </c>
      <c r="AF65" s="86">
        <f>AF66</f>
        <v>618</v>
      </c>
      <c r="AG65" s="14" t="s">
        <v>44</v>
      </c>
      <c r="AH65" s="7">
        <v>913</v>
      </c>
      <c r="AI65" s="7" t="s">
        <v>18</v>
      </c>
      <c r="AJ65" s="7" t="s">
        <v>12</v>
      </c>
      <c r="AK65" s="8" t="s">
        <v>33</v>
      </c>
      <c r="AL65" s="20">
        <v>610</v>
      </c>
      <c r="AM65" s="10">
        <v>610</v>
      </c>
      <c r="AN65" s="10">
        <v>1487</v>
      </c>
      <c r="AO65" s="34"/>
      <c r="AP65" s="10"/>
      <c r="AQ65" s="34"/>
      <c r="AR65" s="10">
        <v>1487</v>
      </c>
      <c r="AS65" s="34"/>
      <c r="AT65" s="10"/>
      <c r="AU65" s="34"/>
      <c r="AV65" s="10">
        <v>1487</v>
      </c>
      <c r="AW65" s="34"/>
      <c r="AX65" s="10">
        <v>-27</v>
      </c>
      <c r="AY65" s="34"/>
      <c r="AZ65" s="10">
        <f>AV65+AX65</f>
        <v>1460</v>
      </c>
      <c r="BA65" s="34"/>
      <c r="BB65" s="10"/>
      <c r="BC65" s="34"/>
      <c r="BD65" s="20"/>
      <c r="BE65" s="20">
        <f>BA65+BC65</f>
        <v>0</v>
      </c>
    </row>
    <row r="66" spans="1:57" ht="30.75" customHeight="1">
      <c r="A66" s="4"/>
      <c r="B66" s="14" t="s">
        <v>19</v>
      </c>
      <c r="C66" s="7">
        <v>913</v>
      </c>
      <c r="D66" s="7" t="s">
        <v>18</v>
      </c>
      <c r="E66" s="7" t="s">
        <v>17</v>
      </c>
      <c r="F66" s="7" t="s">
        <v>110</v>
      </c>
      <c r="G66" s="20">
        <v>620</v>
      </c>
      <c r="H66" s="86">
        <v>512</v>
      </c>
      <c r="I66" s="86">
        <v>520</v>
      </c>
      <c r="J66" s="9"/>
      <c r="K66" s="9"/>
      <c r="L66" s="86">
        <v>512</v>
      </c>
      <c r="M66" s="86">
        <v>520</v>
      </c>
      <c r="N66" s="9"/>
      <c r="O66" s="9"/>
      <c r="P66" s="86">
        <v>512</v>
      </c>
      <c r="Q66" s="86">
        <v>520</v>
      </c>
      <c r="R66" s="9"/>
      <c r="S66" s="9"/>
      <c r="T66" s="86">
        <f>10+10+598</f>
        <v>618</v>
      </c>
      <c r="U66" s="10">
        <f>T66*0.97</f>
        <v>599</v>
      </c>
      <c r="V66" s="9"/>
      <c r="W66" s="9"/>
      <c r="X66" s="86">
        <v>512</v>
      </c>
      <c r="Y66" s="86">
        <v>520</v>
      </c>
      <c r="Z66" s="9"/>
      <c r="AA66" s="9"/>
      <c r="AB66" s="20">
        <f>X66+Z66</f>
        <v>512</v>
      </c>
      <c r="AC66" s="20">
        <f>Y66+AA66</f>
        <v>520</v>
      </c>
      <c r="AD66" s="9"/>
      <c r="AE66" s="9"/>
      <c r="AF66" s="20">
        <f>T66</f>
        <v>618</v>
      </c>
      <c r="AG66" s="13" t="s">
        <v>50</v>
      </c>
      <c r="AH66" s="7" t="e">
        <f>#REF!</f>
        <v>#REF!</v>
      </c>
      <c r="AI66" s="7" t="s">
        <v>18</v>
      </c>
      <c r="AJ66" s="7" t="s">
        <v>12</v>
      </c>
      <c r="AK66" s="8" t="s">
        <v>57</v>
      </c>
      <c r="AL66" s="7"/>
      <c r="AM66" s="23"/>
      <c r="AN66" s="10">
        <f>AN67</f>
        <v>15787</v>
      </c>
      <c r="AO66" s="34"/>
      <c r="AP66" s="10">
        <f>AP67</f>
        <v>0</v>
      </c>
      <c r="AQ66" s="34"/>
      <c r="AR66" s="10">
        <f>AR67</f>
        <v>15787</v>
      </c>
      <c r="AS66" s="34"/>
      <c r="AT66" s="10">
        <f>AT67</f>
        <v>0</v>
      </c>
      <c r="AU66" s="34"/>
      <c r="AV66" s="10">
        <f>AV67</f>
        <v>15787</v>
      </c>
      <c r="AW66" s="34"/>
      <c r="AX66" s="10">
        <f>AX67</f>
        <v>0</v>
      </c>
      <c r="AY66" s="34"/>
      <c r="AZ66" s="10">
        <f>AZ67</f>
        <v>15787</v>
      </c>
      <c r="BA66" s="34"/>
      <c r="BB66" s="10">
        <f>BB67</f>
        <v>0</v>
      </c>
      <c r="BC66" s="34"/>
      <c r="BD66" s="34"/>
      <c r="BE66" s="34"/>
    </row>
    <row r="67" spans="1:57" ht="43.5" customHeight="1">
      <c r="A67" s="4"/>
      <c r="B67" s="51" t="s">
        <v>59</v>
      </c>
      <c r="C67" s="32">
        <v>913</v>
      </c>
      <c r="D67" s="32" t="s">
        <v>18</v>
      </c>
      <c r="E67" s="32" t="s">
        <v>17</v>
      </c>
      <c r="F67" s="87" t="s">
        <v>113</v>
      </c>
      <c r="G67" s="20"/>
      <c r="H67" s="9">
        <v>25974</v>
      </c>
      <c r="I67" s="9">
        <v>26374</v>
      </c>
      <c r="J67" s="9"/>
      <c r="K67" s="9"/>
      <c r="L67" s="9">
        <v>25974</v>
      </c>
      <c r="M67" s="9">
        <v>26374</v>
      </c>
      <c r="N67" s="9"/>
      <c r="O67" s="9"/>
      <c r="P67" s="9">
        <v>25974</v>
      </c>
      <c r="Q67" s="9">
        <v>26374</v>
      </c>
      <c r="R67" s="9"/>
      <c r="S67" s="9"/>
      <c r="T67" s="9">
        <f>T68</f>
        <v>20803</v>
      </c>
      <c r="U67" s="9">
        <f>U68</f>
        <v>20179</v>
      </c>
      <c r="V67" s="9"/>
      <c r="W67" s="9"/>
      <c r="X67" s="9">
        <f>X68</f>
        <v>25974</v>
      </c>
      <c r="Y67" s="9">
        <f>Y68</f>
        <v>26374</v>
      </c>
      <c r="Z67" s="9">
        <f>Z68</f>
        <v>0</v>
      </c>
      <c r="AA67" s="9">
        <f>AA68</f>
        <v>0</v>
      </c>
      <c r="AB67" s="9">
        <v>25974</v>
      </c>
      <c r="AC67" s="9">
        <v>26374</v>
      </c>
      <c r="AD67" s="9">
        <f>AD68</f>
        <v>0</v>
      </c>
      <c r="AE67" s="9">
        <f>AE68</f>
        <v>0</v>
      </c>
      <c r="AF67" s="9">
        <f>AF68</f>
        <v>20803</v>
      </c>
      <c r="AG67" s="14" t="s">
        <v>54</v>
      </c>
      <c r="AH67" s="7">
        <f>AH57</f>
        <v>913</v>
      </c>
      <c r="AI67" s="7" t="s">
        <v>18</v>
      </c>
      <c r="AJ67" s="7" t="s">
        <v>12</v>
      </c>
      <c r="AK67" s="8" t="s">
        <v>58</v>
      </c>
      <c r="AL67" s="7"/>
      <c r="AM67" s="23"/>
      <c r="AN67" s="10">
        <f>AN68</f>
        <v>15787</v>
      </c>
      <c r="AO67" s="34"/>
      <c r="AP67" s="10">
        <f>AP68</f>
        <v>0</v>
      </c>
      <c r="AQ67" s="34"/>
      <c r="AR67" s="10">
        <f>AR68</f>
        <v>15787</v>
      </c>
      <c r="AS67" s="34"/>
      <c r="AT67" s="10">
        <f>AT68</f>
        <v>0</v>
      </c>
      <c r="AU67" s="34"/>
      <c r="AV67" s="10">
        <f>AV68</f>
        <v>15787</v>
      </c>
      <c r="AW67" s="34"/>
      <c r="AX67" s="10">
        <f>AX68</f>
        <v>0</v>
      </c>
      <c r="AY67" s="34"/>
      <c r="AZ67" s="10">
        <f>AZ68</f>
        <v>15787</v>
      </c>
      <c r="BA67" s="34"/>
      <c r="BB67" s="10">
        <f>BB68</f>
        <v>0</v>
      </c>
      <c r="BC67" s="34"/>
      <c r="BD67" s="34"/>
      <c r="BE67" s="34"/>
    </row>
    <row r="68" spans="1:57" ht="47.25" customHeight="1">
      <c r="A68" s="4"/>
      <c r="B68" s="51" t="s">
        <v>35</v>
      </c>
      <c r="C68" s="7">
        <v>913</v>
      </c>
      <c r="D68" s="7" t="s">
        <v>18</v>
      </c>
      <c r="E68" s="7" t="s">
        <v>17</v>
      </c>
      <c r="F68" s="7" t="s">
        <v>111</v>
      </c>
      <c r="G68" s="20"/>
      <c r="H68" s="9">
        <v>25974</v>
      </c>
      <c r="I68" s="9">
        <v>26374</v>
      </c>
      <c r="J68" s="9"/>
      <c r="K68" s="9"/>
      <c r="L68" s="9">
        <v>25974</v>
      </c>
      <c r="M68" s="9">
        <v>26374</v>
      </c>
      <c r="N68" s="9"/>
      <c r="O68" s="9"/>
      <c r="P68" s="9">
        <v>25974</v>
      </c>
      <c r="Q68" s="9">
        <v>26374</v>
      </c>
      <c r="R68" s="9"/>
      <c r="S68" s="9"/>
      <c r="T68" s="9">
        <f>T69+T71+T73</f>
        <v>20803</v>
      </c>
      <c r="U68" s="9">
        <f>U69+U71+U73</f>
        <v>20179</v>
      </c>
      <c r="V68" s="9"/>
      <c r="W68" s="9"/>
      <c r="X68" s="9">
        <f t="shared" ref="X68:AC68" si="72">X69+X71+X73</f>
        <v>25974</v>
      </c>
      <c r="Y68" s="9">
        <f t="shared" si="72"/>
        <v>26374</v>
      </c>
      <c r="Z68" s="9">
        <f t="shared" si="72"/>
        <v>0</v>
      </c>
      <c r="AA68" s="9">
        <f t="shared" si="72"/>
        <v>0</v>
      </c>
      <c r="AB68" s="9">
        <f t="shared" si="72"/>
        <v>25974</v>
      </c>
      <c r="AC68" s="9">
        <f t="shared" si="72"/>
        <v>26374</v>
      </c>
      <c r="AD68" s="9">
        <f>AD69+AD71+AD73</f>
        <v>0</v>
      </c>
      <c r="AE68" s="9">
        <f>AE69+AE71+AE73</f>
        <v>0</v>
      </c>
      <c r="AF68" s="9">
        <f>AF69+AF71+AF73</f>
        <v>20803</v>
      </c>
      <c r="AG68" s="13" t="s">
        <v>10</v>
      </c>
      <c r="AH68" s="7" t="e">
        <f>AH66</f>
        <v>#REF!</v>
      </c>
      <c r="AI68" s="7" t="s">
        <v>18</v>
      </c>
      <c r="AJ68" s="7" t="s">
        <v>12</v>
      </c>
      <c r="AK68" s="8" t="s">
        <v>58</v>
      </c>
      <c r="AL68" s="7" t="s">
        <v>11</v>
      </c>
      <c r="AM68" s="23"/>
      <c r="AN68" s="10">
        <f>AN69</f>
        <v>15787</v>
      </c>
      <c r="AO68" s="34"/>
      <c r="AP68" s="10">
        <f>AP69</f>
        <v>0</v>
      </c>
      <c r="AQ68" s="34"/>
      <c r="AR68" s="10">
        <f>AR69</f>
        <v>15787</v>
      </c>
      <c r="AS68" s="34"/>
      <c r="AT68" s="10">
        <f>AT69</f>
        <v>0</v>
      </c>
      <c r="AU68" s="34"/>
      <c r="AV68" s="10">
        <f>AV69</f>
        <v>15787</v>
      </c>
      <c r="AW68" s="34"/>
      <c r="AX68" s="10">
        <f>AX69</f>
        <v>0</v>
      </c>
      <c r="AY68" s="34"/>
      <c r="AZ68" s="10">
        <f>AZ69</f>
        <v>15787</v>
      </c>
      <c r="BA68" s="34"/>
      <c r="BB68" s="10">
        <f>BB69</f>
        <v>0</v>
      </c>
      <c r="BC68" s="34"/>
      <c r="BD68" s="34"/>
      <c r="BE68" s="34"/>
    </row>
    <row r="69" spans="1:57" ht="84" customHeight="1">
      <c r="A69" s="4"/>
      <c r="B69" s="51" t="s">
        <v>112</v>
      </c>
      <c r="C69" s="7">
        <v>913</v>
      </c>
      <c r="D69" s="7" t="s">
        <v>18</v>
      </c>
      <c r="E69" s="7" t="s">
        <v>17</v>
      </c>
      <c r="F69" s="7" t="s">
        <v>111</v>
      </c>
      <c r="G69" s="20">
        <v>100</v>
      </c>
      <c r="H69" s="9">
        <v>25000</v>
      </c>
      <c r="I69" s="9">
        <v>25385</v>
      </c>
      <c r="J69" s="9"/>
      <c r="K69" s="9"/>
      <c r="L69" s="9">
        <v>25000</v>
      </c>
      <c r="M69" s="9">
        <v>25385</v>
      </c>
      <c r="N69" s="9"/>
      <c r="O69" s="9"/>
      <c r="P69" s="9">
        <v>25000</v>
      </c>
      <c r="Q69" s="9">
        <v>25385</v>
      </c>
      <c r="R69" s="9"/>
      <c r="S69" s="9"/>
      <c r="T69" s="9">
        <f>T70</f>
        <v>20025</v>
      </c>
      <c r="U69" s="9">
        <f>U70</f>
        <v>19424</v>
      </c>
      <c r="V69" s="9"/>
      <c r="W69" s="9"/>
      <c r="X69" s="9">
        <f t="shared" ref="X69:AF69" si="73">X70</f>
        <v>25000</v>
      </c>
      <c r="Y69" s="9">
        <f t="shared" si="73"/>
        <v>25385</v>
      </c>
      <c r="Z69" s="9">
        <f t="shared" si="73"/>
        <v>0</v>
      </c>
      <c r="AA69" s="9">
        <f t="shared" si="73"/>
        <v>0</v>
      </c>
      <c r="AB69" s="9">
        <f t="shared" si="73"/>
        <v>25000</v>
      </c>
      <c r="AC69" s="9">
        <f t="shared" si="73"/>
        <v>25385</v>
      </c>
      <c r="AD69" s="9">
        <f t="shared" si="73"/>
        <v>0</v>
      </c>
      <c r="AE69" s="9">
        <f t="shared" si="73"/>
        <v>0</v>
      </c>
      <c r="AF69" s="9">
        <f t="shared" si="73"/>
        <v>20025</v>
      </c>
      <c r="AG69" s="13" t="s">
        <v>45</v>
      </c>
      <c r="AH69" s="7">
        <f>AH67</f>
        <v>913</v>
      </c>
      <c r="AI69" s="7" t="s">
        <v>18</v>
      </c>
      <c r="AJ69" s="7" t="s">
        <v>12</v>
      </c>
      <c r="AK69" s="8" t="s">
        <v>58</v>
      </c>
      <c r="AL69" s="20">
        <v>810</v>
      </c>
      <c r="AM69" s="23" t="s">
        <v>46</v>
      </c>
      <c r="AN69" s="10">
        <v>15787</v>
      </c>
      <c r="AO69" s="34"/>
      <c r="AP69" s="10"/>
      <c r="AQ69" s="34"/>
      <c r="AR69" s="10">
        <v>15787</v>
      </c>
      <c r="AS69" s="34"/>
      <c r="AT69" s="10"/>
      <c r="AU69" s="34"/>
      <c r="AV69" s="10">
        <v>15787</v>
      </c>
      <c r="AW69" s="34"/>
      <c r="AX69" s="10"/>
      <c r="AY69" s="34"/>
      <c r="AZ69" s="10">
        <v>15787</v>
      </c>
      <c r="BA69" s="34"/>
      <c r="BB69" s="10"/>
      <c r="BC69" s="34"/>
      <c r="BD69" s="20"/>
      <c r="BE69" s="20">
        <f>BA69+BC69</f>
        <v>0</v>
      </c>
    </row>
    <row r="70" spans="1:57" ht="33.75" customHeight="1">
      <c r="A70" s="4"/>
      <c r="B70" s="51" t="s">
        <v>43</v>
      </c>
      <c r="C70" s="7">
        <v>913</v>
      </c>
      <c r="D70" s="7" t="s">
        <v>18</v>
      </c>
      <c r="E70" s="7" t="s">
        <v>17</v>
      </c>
      <c r="F70" s="7" t="s">
        <v>111</v>
      </c>
      <c r="G70" s="20">
        <v>110</v>
      </c>
      <c r="H70" s="9">
        <v>25000</v>
      </c>
      <c r="I70" s="9">
        <v>25385</v>
      </c>
      <c r="J70" s="9"/>
      <c r="K70" s="9"/>
      <c r="L70" s="9">
        <v>25000</v>
      </c>
      <c r="M70" s="9">
        <v>25385</v>
      </c>
      <c r="N70" s="9"/>
      <c r="O70" s="9"/>
      <c r="P70" s="9">
        <v>25000</v>
      </c>
      <c r="Q70" s="9">
        <v>25385</v>
      </c>
      <c r="R70" s="9"/>
      <c r="S70" s="9"/>
      <c r="T70" s="9">
        <v>20025</v>
      </c>
      <c r="U70" s="10">
        <f>T70*0.97</f>
        <v>19424</v>
      </c>
      <c r="V70" s="9"/>
      <c r="W70" s="9"/>
      <c r="X70" s="9">
        <v>25000</v>
      </c>
      <c r="Y70" s="9">
        <v>25385</v>
      </c>
      <c r="Z70" s="9"/>
      <c r="AA70" s="9"/>
      <c r="AB70" s="20">
        <f>X70+Z70</f>
        <v>25000</v>
      </c>
      <c r="AC70" s="20">
        <f>Y70+AA70</f>
        <v>25385</v>
      </c>
      <c r="AD70" s="9"/>
      <c r="AE70" s="9"/>
      <c r="AF70" s="20">
        <f>T70</f>
        <v>20025</v>
      </c>
      <c r="AG70" s="13" t="s">
        <v>49</v>
      </c>
      <c r="AH70" s="7">
        <v>913</v>
      </c>
      <c r="AI70" s="7" t="s">
        <v>18</v>
      </c>
      <c r="AJ70" s="7" t="s">
        <v>12</v>
      </c>
      <c r="AK70" s="8" t="s">
        <v>51</v>
      </c>
      <c r="AL70" s="7"/>
      <c r="AM70" s="24"/>
      <c r="AN70" s="10">
        <f>AN71</f>
        <v>3637</v>
      </c>
      <c r="AO70" s="34"/>
      <c r="AP70" s="10">
        <f>AP71</f>
        <v>0</v>
      </c>
      <c r="AQ70" s="34"/>
      <c r="AR70" s="10">
        <f>AR71</f>
        <v>3637</v>
      </c>
      <c r="AS70" s="34"/>
      <c r="AT70" s="10">
        <f>AT71</f>
        <v>0</v>
      </c>
      <c r="AU70" s="34"/>
      <c r="AV70" s="10">
        <f>AV71</f>
        <v>3637</v>
      </c>
      <c r="AW70" s="34"/>
      <c r="AX70" s="10">
        <f>AX71</f>
        <v>0</v>
      </c>
      <c r="AY70" s="34"/>
      <c r="AZ70" s="10">
        <f>AZ71</f>
        <v>3637</v>
      </c>
      <c r="BA70" s="34"/>
      <c r="BB70" s="10">
        <f>BB71</f>
        <v>0</v>
      </c>
      <c r="BC70" s="34"/>
      <c r="BD70" s="34"/>
      <c r="BE70" s="34"/>
    </row>
    <row r="71" spans="1:57" ht="44.25" customHeight="1">
      <c r="A71" s="4"/>
      <c r="B71" s="51" t="s">
        <v>82</v>
      </c>
      <c r="C71" s="7">
        <v>913</v>
      </c>
      <c r="D71" s="7" t="s">
        <v>18</v>
      </c>
      <c r="E71" s="7" t="s">
        <v>17</v>
      </c>
      <c r="F71" s="7" t="s">
        <v>111</v>
      </c>
      <c r="G71" s="20">
        <v>200</v>
      </c>
      <c r="H71" s="9">
        <v>969</v>
      </c>
      <c r="I71" s="9">
        <v>984</v>
      </c>
      <c r="J71" s="9"/>
      <c r="K71" s="9"/>
      <c r="L71" s="9">
        <v>969</v>
      </c>
      <c r="M71" s="9">
        <v>984</v>
      </c>
      <c r="N71" s="9"/>
      <c r="O71" s="9"/>
      <c r="P71" s="9">
        <v>969</v>
      </c>
      <c r="Q71" s="9">
        <v>984</v>
      </c>
      <c r="R71" s="9"/>
      <c r="S71" s="9"/>
      <c r="T71" s="9">
        <f>T72</f>
        <v>774</v>
      </c>
      <c r="U71" s="9">
        <f>U72</f>
        <v>751</v>
      </c>
      <c r="V71" s="9"/>
      <c r="W71" s="9"/>
      <c r="X71" s="9">
        <f t="shared" ref="X71:AF71" si="74">X72</f>
        <v>969</v>
      </c>
      <c r="Y71" s="9">
        <f t="shared" si="74"/>
        <v>984</v>
      </c>
      <c r="Z71" s="9">
        <f t="shared" si="74"/>
        <v>0</v>
      </c>
      <c r="AA71" s="9">
        <f t="shared" si="74"/>
        <v>0</v>
      </c>
      <c r="AB71" s="9">
        <f t="shared" si="74"/>
        <v>969</v>
      </c>
      <c r="AC71" s="9">
        <f t="shared" si="74"/>
        <v>984</v>
      </c>
      <c r="AD71" s="9">
        <f t="shared" si="74"/>
        <v>0</v>
      </c>
      <c r="AE71" s="9">
        <f t="shared" si="74"/>
        <v>0</v>
      </c>
      <c r="AF71" s="9">
        <f t="shared" si="74"/>
        <v>774</v>
      </c>
      <c r="AG71" s="14" t="s">
        <v>56</v>
      </c>
      <c r="AH71" s="7">
        <v>913</v>
      </c>
      <c r="AI71" s="7" t="s">
        <v>18</v>
      </c>
      <c r="AJ71" s="7" t="s">
        <v>12</v>
      </c>
      <c r="AK71" s="8" t="s">
        <v>55</v>
      </c>
      <c r="AL71" s="7"/>
      <c r="AM71" s="24"/>
      <c r="AN71" s="10">
        <f>AN72</f>
        <v>3637</v>
      </c>
      <c r="AO71" s="34"/>
      <c r="AP71" s="10">
        <f>AP72</f>
        <v>0</v>
      </c>
      <c r="AQ71" s="34"/>
      <c r="AR71" s="10">
        <f>AR72</f>
        <v>3637</v>
      </c>
      <c r="AS71" s="34"/>
      <c r="AT71" s="10">
        <f>AT72</f>
        <v>0</v>
      </c>
      <c r="AU71" s="34"/>
      <c r="AV71" s="10">
        <f>AV72</f>
        <v>3637</v>
      </c>
      <c r="AW71" s="34"/>
      <c r="AX71" s="10">
        <f>AX72</f>
        <v>0</v>
      </c>
      <c r="AY71" s="34"/>
      <c r="AZ71" s="10">
        <f>AZ72</f>
        <v>3637</v>
      </c>
      <c r="BA71" s="34"/>
      <c r="BB71" s="10">
        <f>BB72</f>
        <v>0</v>
      </c>
      <c r="BC71" s="34"/>
      <c r="BD71" s="34"/>
      <c r="BE71" s="34"/>
    </row>
    <row r="72" spans="1:57" ht="36.75" customHeight="1">
      <c r="A72" s="4"/>
      <c r="B72" s="51" t="s">
        <v>60</v>
      </c>
      <c r="C72" s="7">
        <v>913</v>
      </c>
      <c r="D72" s="7" t="s">
        <v>18</v>
      </c>
      <c r="E72" s="7" t="s">
        <v>17</v>
      </c>
      <c r="F72" s="7" t="s">
        <v>111</v>
      </c>
      <c r="G72" s="20">
        <v>240</v>
      </c>
      <c r="H72" s="9">
        <v>969</v>
      </c>
      <c r="I72" s="9">
        <v>984</v>
      </c>
      <c r="J72" s="9"/>
      <c r="K72" s="9"/>
      <c r="L72" s="9">
        <v>969</v>
      </c>
      <c r="M72" s="9">
        <v>984</v>
      </c>
      <c r="N72" s="9"/>
      <c r="O72" s="9"/>
      <c r="P72" s="9">
        <v>969</v>
      </c>
      <c r="Q72" s="9">
        <v>984</v>
      </c>
      <c r="R72" s="9"/>
      <c r="S72" s="9"/>
      <c r="T72" s="9">
        <v>774</v>
      </c>
      <c r="U72" s="10">
        <f>T72*0.97</f>
        <v>751</v>
      </c>
      <c r="V72" s="9"/>
      <c r="W72" s="9"/>
      <c r="X72" s="9">
        <v>969</v>
      </c>
      <c r="Y72" s="9">
        <v>984</v>
      </c>
      <c r="Z72" s="9"/>
      <c r="AA72" s="9"/>
      <c r="AB72" s="20">
        <f>X72+Z72</f>
        <v>969</v>
      </c>
      <c r="AC72" s="20">
        <f>Y72+AA72</f>
        <v>984</v>
      </c>
      <c r="AD72" s="9"/>
      <c r="AE72" s="9"/>
      <c r="AF72" s="20">
        <f>T72</f>
        <v>774</v>
      </c>
      <c r="AG72" s="13" t="s">
        <v>13</v>
      </c>
      <c r="AH72" s="7">
        <v>913</v>
      </c>
      <c r="AI72" s="7" t="s">
        <v>18</v>
      </c>
      <c r="AJ72" s="7" t="s">
        <v>12</v>
      </c>
      <c r="AK72" s="8" t="s">
        <v>55</v>
      </c>
      <c r="AL72" s="7" t="s">
        <v>14</v>
      </c>
      <c r="AM72" s="24"/>
      <c r="AN72" s="10">
        <f>AN73</f>
        <v>3637</v>
      </c>
      <c r="AO72" s="34"/>
      <c r="AP72" s="10">
        <f>AP73</f>
        <v>0</v>
      </c>
      <c r="AQ72" s="34"/>
      <c r="AR72" s="10">
        <f>AR73</f>
        <v>3637</v>
      </c>
      <c r="AS72" s="34"/>
      <c r="AT72" s="10">
        <f>AT73</f>
        <v>0</v>
      </c>
      <c r="AU72" s="34"/>
      <c r="AV72" s="10">
        <f>AV73</f>
        <v>3637</v>
      </c>
      <c r="AW72" s="34"/>
      <c r="AX72" s="10">
        <f>AX73</f>
        <v>0</v>
      </c>
      <c r="AY72" s="34"/>
      <c r="AZ72" s="10">
        <f>AZ73</f>
        <v>3637</v>
      </c>
      <c r="BA72" s="34"/>
      <c r="BB72" s="10">
        <f>BB73</f>
        <v>0</v>
      </c>
      <c r="BC72" s="34"/>
      <c r="BD72" s="34"/>
      <c r="BE72" s="34"/>
    </row>
    <row r="73" spans="1:57" ht="30" customHeight="1">
      <c r="A73" s="4"/>
      <c r="B73" s="51" t="s">
        <v>10</v>
      </c>
      <c r="C73" s="7">
        <v>913</v>
      </c>
      <c r="D73" s="7" t="s">
        <v>18</v>
      </c>
      <c r="E73" s="7" t="s">
        <v>17</v>
      </c>
      <c r="F73" s="7" t="s">
        <v>111</v>
      </c>
      <c r="G73" s="20">
        <v>800</v>
      </c>
      <c r="H73" s="9">
        <v>5</v>
      </c>
      <c r="I73" s="9">
        <v>5</v>
      </c>
      <c r="J73" s="9"/>
      <c r="K73" s="9"/>
      <c r="L73" s="9">
        <v>5</v>
      </c>
      <c r="M73" s="9">
        <v>5</v>
      </c>
      <c r="N73" s="9"/>
      <c r="O73" s="9"/>
      <c r="P73" s="9">
        <v>5</v>
      </c>
      <c r="Q73" s="9">
        <v>5</v>
      </c>
      <c r="R73" s="9"/>
      <c r="S73" s="9"/>
      <c r="T73" s="9">
        <f>T74</f>
        <v>4</v>
      </c>
      <c r="U73" s="9">
        <f t="shared" ref="U73:AF73" si="75">U74</f>
        <v>4</v>
      </c>
      <c r="V73" s="9">
        <f t="shared" si="75"/>
        <v>0</v>
      </c>
      <c r="W73" s="9">
        <f t="shared" si="75"/>
        <v>0</v>
      </c>
      <c r="X73" s="9">
        <f t="shared" si="75"/>
        <v>5</v>
      </c>
      <c r="Y73" s="9">
        <f t="shared" si="75"/>
        <v>5</v>
      </c>
      <c r="Z73" s="9">
        <f t="shared" si="75"/>
        <v>0</v>
      </c>
      <c r="AA73" s="9">
        <f t="shared" si="75"/>
        <v>0</v>
      </c>
      <c r="AB73" s="9">
        <f t="shared" si="75"/>
        <v>5</v>
      </c>
      <c r="AC73" s="9">
        <f t="shared" si="75"/>
        <v>5</v>
      </c>
      <c r="AD73" s="9">
        <f t="shared" si="75"/>
        <v>0</v>
      </c>
      <c r="AE73" s="9">
        <f t="shared" si="75"/>
        <v>0</v>
      </c>
      <c r="AF73" s="9">
        <f t="shared" si="75"/>
        <v>4</v>
      </c>
      <c r="AG73" s="13" t="s">
        <v>48</v>
      </c>
      <c r="AH73" s="7">
        <v>913</v>
      </c>
      <c r="AI73" s="7" t="s">
        <v>18</v>
      </c>
      <c r="AJ73" s="7" t="s">
        <v>12</v>
      </c>
      <c r="AK73" s="8" t="s">
        <v>55</v>
      </c>
      <c r="AL73" s="20">
        <v>630</v>
      </c>
      <c r="AM73" s="24" t="s">
        <v>47</v>
      </c>
      <c r="AN73" s="10">
        <v>3637</v>
      </c>
      <c r="AO73" s="34"/>
      <c r="AP73" s="10"/>
      <c r="AQ73" s="34"/>
      <c r="AR73" s="10">
        <v>3637</v>
      </c>
      <c r="AS73" s="34"/>
      <c r="AT73" s="10"/>
      <c r="AU73" s="34"/>
      <c r="AV73" s="10">
        <v>3637</v>
      </c>
      <c r="AW73" s="34"/>
      <c r="AX73" s="10"/>
      <c r="AY73" s="34"/>
      <c r="AZ73" s="10">
        <v>3637</v>
      </c>
      <c r="BA73" s="34"/>
      <c r="BB73" s="10"/>
      <c r="BC73" s="34"/>
      <c r="BD73" s="20"/>
      <c r="BE73" s="20">
        <f>BA73+BC73</f>
        <v>0</v>
      </c>
    </row>
    <row r="74" spans="1:57" ht="27" customHeight="1">
      <c r="A74" s="6"/>
      <c r="B74" s="51" t="s">
        <v>42</v>
      </c>
      <c r="C74" s="7">
        <v>913</v>
      </c>
      <c r="D74" s="7" t="s">
        <v>18</v>
      </c>
      <c r="E74" s="7" t="s">
        <v>17</v>
      </c>
      <c r="F74" s="7" t="s">
        <v>111</v>
      </c>
      <c r="G74" s="20">
        <v>850</v>
      </c>
      <c r="H74" s="9">
        <v>5</v>
      </c>
      <c r="I74" s="9">
        <v>5</v>
      </c>
      <c r="J74" s="9"/>
      <c r="K74" s="9"/>
      <c r="L74" s="9">
        <v>5</v>
      </c>
      <c r="M74" s="9">
        <v>5</v>
      </c>
      <c r="N74" s="9"/>
      <c r="O74" s="9"/>
      <c r="P74" s="9">
        <v>5</v>
      </c>
      <c r="Q74" s="9">
        <v>5</v>
      </c>
      <c r="R74" s="9"/>
      <c r="S74" s="9"/>
      <c r="T74" s="9">
        <v>4</v>
      </c>
      <c r="U74" s="10">
        <f>T74*0.97</f>
        <v>4</v>
      </c>
      <c r="V74" s="9"/>
      <c r="W74" s="9"/>
      <c r="X74" s="9">
        <v>5</v>
      </c>
      <c r="Y74" s="9">
        <v>5</v>
      </c>
      <c r="Z74" s="9"/>
      <c r="AA74" s="9"/>
      <c r="AB74" s="20">
        <f>X74+Z74</f>
        <v>5</v>
      </c>
      <c r="AC74" s="20">
        <f>Y74+AA74</f>
        <v>5</v>
      </c>
      <c r="AD74" s="9"/>
      <c r="AE74" s="9"/>
      <c r="AF74" s="20">
        <f>T74</f>
        <v>4</v>
      </c>
    </row>
    <row r="75" spans="1:57" ht="37.5">
      <c r="B75" s="55" t="s">
        <v>15</v>
      </c>
      <c r="C75" s="21">
        <v>913</v>
      </c>
      <c r="D75" s="21" t="s">
        <v>16</v>
      </c>
      <c r="E75" s="21" t="s">
        <v>0</v>
      </c>
      <c r="F75" s="22"/>
      <c r="G75" s="21"/>
      <c r="H75" s="12" t="e">
        <f>H76+#REF!</f>
        <v>#REF!</v>
      </c>
      <c r="I75" s="12" t="e">
        <f>I76+#REF!</f>
        <v>#REF!</v>
      </c>
      <c r="J75" s="12" t="e">
        <f>J76+#REF!</f>
        <v>#REF!</v>
      </c>
      <c r="K75" s="12" t="e">
        <f>K76+#REF!</f>
        <v>#REF!</v>
      </c>
      <c r="L75" s="12" t="e">
        <f>L76+#REF!</f>
        <v>#REF!</v>
      </c>
      <c r="M75" s="12" t="e">
        <f>M76+#REF!</f>
        <v>#REF!</v>
      </c>
      <c r="N75" s="12" t="e">
        <f>N76+#REF!</f>
        <v>#REF!</v>
      </c>
      <c r="O75" s="12" t="e">
        <f>O76+#REF!</f>
        <v>#REF!</v>
      </c>
      <c r="P75" s="12" t="e">
        <f>P76+#REF!</f>
        <v>#REF!</v>
      </c>
      <c r="Q75" s="12" t="e">
        <f>Q76+#REF!</f>
        <v>#REF!</v>
      </c>
      <c r="R75" s="12" t="e">
        <f>R76+#REF!</f>
        <v>#REF!</v>
      </c>
      <c r="S75" s="12" t="e">
        <f>S76+#REF!</f>
        <v>#REF!</v>
      </c>
      <c r="T75" s="12">
        <f>T76</f>
        <v>76997</v>
      </c>
      <c r="U75" s="12">
        <f t="shared" ref="U75:AE75" si="76">U76</f>
        <v>74688</v>
      </c>
      <c r="V75" s="12">
        <f t="shared" si="76"/>
        <v>0</v>
      </c>
      <c r="W75" s="12">
        <f t="shared" si="76"/>
        <v>0</v>
      </c>
      <c r="X75" s="12">
        <f t="shared" si="76"/>
        <v>0</v>
      </c>
      <c r="Y75" s="12">
        <f t="shared" si="76"/>
        <v>0</v>
      </c>
      <c r="Z75" s="12">
        <f t="shared" si="76"/>
        <v>0</v>
      </c>
      <c r="AA75" s="12">
        <f t="shared" si="76"/>
        <v>0</v>
      </c>
      <c r="AB75" s="12">
        <f t="shared" si="76"/>
        <v>0</v>
      </c>
      <c r="AC75" s="12">
        <f t="shared" si="76"/>
        <v>0</v>
      </c>
      <c r="AD75" s="12">
        <f t="shared" si="76"/>
        <v>0</v>
      </c>
      <c r="AE75" s="12">
        <f t="shared" si="76"/>
        <v>0</v>
      </c>
      <c r="AF75" s="12">
        <f>AF88</f>
        <v>76997</v>
      </c>
      <c r="AG75" s="55" t="s">
        <v>15</v>
      </c>
      <c r="AH75" s="21">
        <v>913</v>
      </c>
      <c r="AI75" s="21" t="s">
        <v>16</v>
      </c>
      <c r="AJ75" s="21" t="s">
        <v>0</v>
      </c>
      <c r="AK75" s="22"/>
      <c r="AL75" s="21"/>
      <c r="AM75" s="12"/>
      <c r="AN75" s="12" t="e">
        <f>AN76+#REF!</f>
        <v>#REF!</v>
      </c>
      <c r="AO75" s="12" t="e">
        <f>AO76+#REF!</f>
        <v>#REF!</v>
      </c>
      <c r="AP75" s="12" t="e">
        <f>AP76+#REF!</f>
        <v>#REF!</v>
      </c>
      <c r="AQ75" s="12" t="e">
        <f>AQ76+#REF!</f>
        <v>#REF!</v>
      </c>
      <c r="AR75" s="12" t="e">
        <f>AR76+#REF!</f>
        <v>#REF!</v>
      </c>
      <c r="AS75" s="12" t="e">
        <f>AS76+#REF!</f>
        <v>#REF!</v>
      </c>
      <c r="AT75" s="12" t="e">
        <f>AT76+#REF!</f>
        <v>#REF!</v>
      </c>
      <c r="AU75" s="12" t="e">
        <f>AU76+#REF!</f>
        <v>#REF!</v>
      </c>
      <c r="AV75" s="12" t="e">
        <f>AV76+#REF!</f>
        <v>#REF!</v>
      </c>
      <c r="AW75" s="12" t="e">
        <f>AW76+#REF!</f>
        <v>#REF!</v>
      </c>
      <c r="AX75" s="12" t="e">
        <f>AX76+#REF!</f>
        <v>#REF!</v>
      </c>
      <c r="AY75" s="12" t="e">
        <f>AY76+#REF!</f>
        <v>#REF!</v>
      </c>
      <c r="AZ75" s="12" t="e">
        <f>AZ76+#REF!</f>
        <v>#REF!</v>
      </c>
      <c r="BA75" s="12" t="e">
        <f>BA76+#REF!</f>
        <v>#REF!</v>
      </c>
      <c r="BB75" s="12" t="e">
        <f>BB76+#REF!</f>
        <v>#REF!</v>
      </c>
      <c r="BC75" s="12" t="e">
        <f>BC76+#REF!</f>
        <v>#REF!</v>
      </c>
      <c r="BD75" s="12" t="e">
        <f>BD76+#REF!</f>
        <v>#REF!</v>
      </c>
      <c r="BE75" s="12" t="e">
        <f>BE76+#REF!</f>
        <v>#REF!</v>
      </c>
    </row>
    <row r="76" spans="1:57" ht="66">
      <c r="B76" s="51" t="s">
        <v>102</v>
      </c>
      <c r="C76" s="7">
        <v>913</v>
      </c>
      <c r="D76" s="7" t="s">
        <v>16</v>
      </c>
      <c r="E76" s="7" t="s">
        <v>0</v>
      </c>
      <c r="F76" s="11" t="s">
        <v>103</v>
      </c>
      <c r="G76" s="7"/>
      <c r="H76" s="9" t="e">
        <f>H77+H84</f>
        <v>#REF!</v>
      </c>
      <c r="I76" s="9" t="e">
        <f>I77</f>
        <v>#REF!</v>
      </c>
      <c r="J76" s="9" t="e">
        <f>J77+J84</f>
        <v>#REF!</v>
      </c>
      <c r="K76" s="9" t="e">
        <f>K77</f>
        <v>#REF!</v>
      </c>
      <c r="L76" s="9" t="e">
        <f>L77+L84</f>
        <v>#REF!</v>
      </c>
      <c r="M76" s="9" t="e">
        <f>M77</f>
        <v>#REF!</v>
      </c>
      <c r="N76" s="9" t="e">
        <f>N77+N84</f>
        <v>#REF!</v>
      </c>
      <c r="O76" s="9" t="e">
        <f>O77</f>
        <v>#REF!</v>
      </c>
      <c r="P76" s="9" t="e">
        <f>P77+P84</f>
        <v>#REF!</v>
      </c>
      <c r="Q76" s="9" t="e">
        <f>Q77</f>
        <v>#REF!</v>
      </c>
      <c r="R76" s="9" t="e">
        <f>R77+R84</f>
        <v>#REF!</v>
      </c>
      <c r="S76" s="9" t="e">
        <f>S77</f>
        <v>#REF!</v>
      </c>
      <c r="T76" s="9">
        <f>T77+T84+T88</f>
        <v>76997</v>
      </c>
      <c r="U76" s="9">
        <f t="shared" ref="U76:AE76" si="77">U77+U84+U88</f>
        <v>74688</v>
      </c>
      <c r="V76" s="9">
        <f t="shared" si="77"/>
        <v>0</v>
      </c>
      <c r="W76" s="9">
        <f t="shared" si="77"/>
        <v>0</v>
      </c>
      <c r="X76" s="9">
        <f t="shared" si="77"/>
        <v>0</v>
      </c>
      <c r="Y76" s="9">
        <f t="shared" si="77"/>
        <v>0</v>
      </c>
      <c r="Z76" s="9">
        <f t="shared" si="77"/>
        <v>0</v>
      </c>
      <c r="AA76" s="9">
        <f t="shared" si="77"/>
        <v>0</v>
      </c>
      <c r="AB76" s="9">
        <f t="shared" si="77"/>
        <v>0</v>
      </c>
      <c r="AC76" s="9">
        <f t="shared" si="77"/>
        <v>0</v>
      </c>
      <c r="AD76" s="9">
        <f t="shared" si="77"/>
        <v>0</v>
      </c>
      <c r="AE76" s="9">
        <f t="shared" si="77"/>
        <v>0</v>
      </c>
      <c r="AF76" s="9"/>
      <c r="AG76" s="13" t="s">
        <v>37</v>
      </c>
      <c r="AH76" s="7">
        <v>913</v>
      </c>
      <c r="AI76" s="7" t="s">
        <v>16</v>
      </c>
      <c r="AJ76" s="7" t="s">
        <v>0</v>
      </c>
      <c r="AK76" s="11" t="s">
        <v>38</v>
      </c>
      <c r="AL76" s="7"/>
      <c r="AM76" s="9"/>
      <c r="AN76" s="9">
        <f>AN77+AN88</f>
        <v>79728</v>
      </c>
      <c r="AO76" s="9">
        <f>AO77</f>
        <v>0</v>
      </c>
      <c r="AP76" s="9">
        <f>AP77+AP88</f>
        <v>-30624</v>
      </c>
      <c r="AQ76" s="9">
        <f>AQ77</f>
        <v>0</v>
      </c>
      <c r="AR76" s="9">
        <f>AR77+AR88</f>
        <v>49104</v>
      </c>
      <c r="AS76" s="9">
        <f>AS77</f>
        <v>0</v>
      </c>
      <c r="AT76" s="9">
        <f>AT77+AT88</f>
        <v>0</v>
      </c>
      <c r="AU76" s="9">
        <f>AU77</f>
        <v>0</v>
      </c>
      <c r="AV76" s="9">
        <f>AV77+AV88</f>
        <v>49104</v>
      </c>
      <c r="AW76" s="9">
        <f>AW77</f>
        <v>0</v>
      </c>
      <c r="AX76" s="9">
        <f>AX77+AX88</f>
        <v>0</v>
      </c>
      <c r="AY76" s="9">
        <f>AY77</f>
        <v>0</v>
      </c>
      <c r="AZ76" s="9">
        <f>AZ77+AZ88</f>
        <v>49104</v>
      </c>
      <c r="BA76" s="9">
        <f>BA77</f>
        <v>0</v>
      </c>
      <c r="BB76" s="9">
        <f>BB77+BB88</f>
        <v>0</v>
      </c>
      <c r="BC76" s="9">
        <f>BC77</f>
        <v>0</v>
      </c>
      <c r="BD76" s="9">
        <f>BD77</f>
        <v>0</v>
      </c>
      <c r="BE76" s="9">
        <f>BE77</f>
        <v>0</v>
      </c>
    </row>
    <row r="77" spans="1:57" ht="25.5" customHeight="1">
      <c r="B77" s="13" t="s">
        <v>7</v>
      </c>
      <c r="C77" s="7">
        <v>913</v>
      </c>
      <c r="D77" s="7" t="s">
        <v>16</v>
      </c>
      <c r="E77" s="7" t="s">
        <v>0</v>
      </c>
      <c r="F77" s="11" t="s">
        <v>104</v>
      </c>
      <c r="G77" s="7"/>
      <c r="H77" s="9" t="e">
        <f>H78+#REF!</f>
        <v>#REF!</v>
      </c>
      <c r="I77" s="9" t="e">
        <f>I78+#REF!</f>
        <v>#REF!</v>
      </c>
      <c r="J77" s="9" t="e">
        <f>J78+#REF!</f>
        <v>#REF!</v>
      </c>
      <c r="K77" s="9" t="e">
        <f>K78+#REF!</f>
        <v>#REF!</v>
      </c>
      <c r="L77" s="9" t="e">
        <f>L78+#REF!</f>
        <v>#REF!</v>
      </c>
      <c r="M77" s="9" t="e">
        <f>M78+#REF!</f>
        <v>#REF!</v>
      </c>
      <c r="N77" s="9" t="e">
        <f>N78+#REF!</f>
        <v>#REF!</v>
      </c>
      <c r="O77" s="9" t="e">
        <f>O78+#REF!</f>
        <v>#REF!</v>
      </c>
      <c r="P77" s="9" t="e">
        <f>P78+#REF!</f>
        <v>#REF!</v>
      </c>
      <c r="Q77" s="9" t="e">
        <f>Q78+#REF!</f>
        <v>#REF!</v>
      </c>
      <c r="R77" s="9" t="e">
        <f>R78+#REF!</f>
        <v>#REF!</v>
      </c>
      <c r="S77" s="9" t="e">
        <f>S78+#REF!</f>
        <v>#REF!</v>
      </c>
      <c r="T77" s="9">
        <f>T78+T83</f>
        <v>25583</v>
      </c>
      <c r="U77" s="9">
        <f t="shared" ref="U77:AE77" si="78">U78+U83</f>
        <v>24816</v>
      </c>
      <c r="V77" s="9">
        <f t="shared" si="78"/>
        <v>0</v>
      </c>
      <c r="W77" s="9">
        <f t="shared" si="78"/>
        <v>0</v>
      </c>
      <c r="X77" s="9">
        <f t="shared" si="78"/>
        <v>0</v>
      </c>
      <c r="Y77" s="9">
        <f t="shared" si="78"/>
        <v>0</v>
      </c>
      <c r="Z77" s="9">
        <f t="shared" si="78"/>
        <v>0</v>
      </c>
      <c r="AA77" s="9">
        <f t="shared" si="78"/>
        <v>0</v>
      </c>
      <c r="AB77" s="9">
        <f t="shared" si="78"/>
        <v>0</v>
      </c>
      <c r="AC77" s="9">
        <f t="shared" si="78"/>
        <v>0</v>
      </c>
      <c r="AD77" s="9">
        <f t="shared" si="78"/>
        <v>0</v>
      </c>
      <c r="AE77" s="9">
        <f t="shared" si="78"/>
        <v>0</v>
      </c>
      <c r="AF77" s="9"/>
      <c r="AG77" s="13" t="s">
        <v>7</v>
      </c>
      <c r="AH77" s="7">
        <v>913</v>
      </c>
      <c r="AI77" s="7" t="s">
        <v>16</v>
      </c>
      <c r="AJ77" s="7" t="s">
        <v>0</v>
      </c>
      <c r="AK77" s="11" t="s">
        <v>39</v>
      </c>
      <c r="AL77" s="7"/>
      <c r="AM77" s="9"/>
      <c r="AN77" s="9">
        <f t="shared" ref="AN77:BE77" si="79">AN85+AN78</f>
        <v>39864</v>
      </c>
      <c r="AO77" s="9">
        <f t="shared" si="79"/>
        <v>0</v>
      </c>
      <c r="AP77" s="9">
        <f t="shared" si="79"/>
        <v>-15312</v>
      </c>
      <c r="AQ77" s="9">
        <f t="shared" si="79"/>
        <v>0</v>
      </c>
      <c r="AR77" s="9">
        <f t="shared" si="79"/>
        <v>24552</v>
      </c>
      <c r="AS77" s="9">
        <f t="shared" si="79"/>
        <v>0</v>
      </c>
      <c r="AT77" s="9">
        <f t="shared" si="79"/>
        <v>0</v>
      </c>
      <c r="AU77" s="9">
        <f t="shared" si="79"/>
        <v>0</v>
      </c>
      <c r="AV77" s="9">
        <f t="shared" si="79"/>
        <v>24552</v>
      </c>
      <c r="AW77" s="9">
        <f t="shared" si="79"/>
        <v>0</v>
      </c>
      <c r="AX77" s="9">
        <f t="shared" si="79"/>
        <v>0</v>
      </c>
      <c r="AY77" s="9">
        <f t="shared" si="79"/>
        <v>0</v>
      </c>
      <c r="AZ77" s="9">
        <f t="shared" si="79"/>
        <v>24552</v>
      </c>
      <c r="BA77" s="9">
        <f t="shared" si="79"/>
        <v>0</v>
      </c>
      <c r="BB77" s="9">
        <f t="shared" si="79"/>
        <v>0</v>
      </c>
      <c r="BC77" s="9">
        <f t="shared" si="79"/>
        <v>0</v>
      </c>
      <c r="BD77" s="9">
        <f t="shared" si="79"/>
        <v>0</v>
      </c>
      <c r="BE77" s="9">
        <f t="shared" si="79"/>
        <v>0</v>
      </c>
    </row>
    <row r="78" spans="1:57" ht="23.25" customHeight="1">
      <c r="B78" s="13" t="s">
        <v>31</v>
      </c>
      <c r="C78" s="7">
        <v>913</v>
      </c>
      <c r="D78" s="7" t="s">
        <v>16</v>
      </c>
      <c r="E78" s="7" t="s">
        <v>0</v>
      </c>
      <c r="F78" s="11" t="s">
        <v>105</v>
      </c>
      <c r="G78" s="7"/>
      <c r="H78" s="9">
        <f t="shared" ref="H78:S79" si="80">H79</f>
        <v>26774</v>
      </c>
      <c r="I78" s="9">
        <f t="shared" si="80"/>
        <v>0</v>
      </c>
      <c r="J78" s="9">
        <f t="shared" si="80"/>
        <v>-2222</v>
      </c>
      <c r="K78" s="9">
        <f t="shared" si="80"/>
        <v>0</v>
      </c>
      <c r="L78" s="9">
        <f t="shared" si="80"/>
        <v>24552</v>
      </c>
      <c r="M78" s="9">
        <f t="shared" si="80"/>
        <v>0</v>
      </c>
      <c r="N78" s="9">
        <f t="shared" si="80"/>
        <v>0</v>
      </c>
      <c r="O78" s="9">
        <f t="shared" si="80"/>
        <v>0</v>
      </c>
      <c r="P78" s="9">
        <f t="shared" si="80"/>
        <v>24552</v>
      </c>
      <c r="Q78" s="9">
        <f t="shared" si="80"/>
        <v>0</v>
      </c>
      <c r="R78" s="9">
        <f t="shared" si="80"/>
        <v>0</v>
      </c>
      <c r="S78" s="9">
        <f t="shared" si="80"/>
        <v>0</v>
      </c>
      <c r="T78" s="9">
        <f>T79</f>
        <v>23171</v>
      </c>
      <c r="U78" s="9">
        <f t="shared" ref="U78:AE79" si="81">U79</f>
        <v>22476</v>
      </c>
      <c r="V78" s="9">
        <f t="shared" si="81"/>
        <v>0</v>
      </c>
      <c r="W78" s="9">
        <f t="shared" si="81"/>
        <v>0</v>
      </c>
      <c r="X78" s="9">
        <f t="shared" si="81"/>
        <v>0</v>
      </c>
      <c r="Y78" s="9">
        <f t="shared" si="81"/>
        <v>0</v>
      </c>
      <c r="Z78" s="9">
        <f t="shared" si="81"/>
        <v>0</v>
      </c>
      <c r="AA78" s="9">
        <f t="shared" si="81"/>
        <v>0</v>
      </c>
      <c r="AB78" s="9">
        <f t="shared" si="81"/>
        <v>0</v>
      </c>
      <c r="AC78" s="9">
        <f t="shared" si="81"/>
        <v>0</v>
      </c>
      <c r="AD78" s="9">
        <f t="shared" si="81"/>
        <v>0</v>
      </c>
      <c r="AE78" s="9">
        <f t="shared" si="81"/>
        <v>0</v>
      </c>
      <c r="AF78" s="9"/>
      <c r="AG78" s="13" t="s">
        <v>28</v>
      </c>
      <c r="AH78" s="7">
        <v>913</v>
      </c>
      <c r="AI78" s="7" t="s">
        <v>16</v>
      </c>
      <c r="AJ78" s="7" t="s">
        <v>0</v>
      </c>
      <c r="AK78" s="11" t="s">
        <v>67</v>
      </c>
      <c r="AL78" s="7"/>
      <c r="AM78" s="9"/>
      <c r="AN78" s="9">
        <f t="shared" ref="AN78:BE78" si="82">AN79</f>
        <v>13090</v>
      </c>
      <c r="AO78" s="9">
        <f t="shared" si="82"/>
        <v>0</v>
      </c>
      <c r="AP78" s="9">
        <f t="shared" si="82"/>
        <v>-13090</v>
      </c>
      <c r="AQ78" s="9">
        <f t="shared" si="82"/>
        <v>0</v>
      </c>
      <c r="AR78" s="9">
        <f t="shared" si="82"/>
        <v>0</v>
      </c>
      <c r="AS78" s="9">
        <f t="shared" si="82"/>
        <v>0</v>
      </c>
      <c r="AT78" s="9">
        <f t="shared" si="82"/>
        <v>0</v>
      </c>
      <c r="AU78" s="9">
        <f t="shared" si="82"/>
        <v>0</v>
      </c>
      <c r="AV78" s="9">
        <f t="shared" si="82"/>
        <v>0</v>
      </c>
      <c r="AW78" s="9">
        <f t="shared" si="82"/>
        <v>0</v>
      </c>
      <c r="AX78" s="9">
        <f t="shared" si="82"/>
        <v>0</v>
      </c>
      <c r="AY78" s="9">
        <f t="shared" si="82"/>
        <v>0</v>
      </c>
      <c r="AZ78" s="9">
        <f t="shared" si="82"/>
        <v>0</v>
      </c>
      <c r="BA78" s="9">
        <f t="shared" si="82"/>
        <v>0</v>
      </c>
      <c r="BB78" s="9">
        <f t="shared" si="82"/>
        <v>0</v>
      </c>
      <c r="BC78" s="9">
        <f t="shared" si="82"/>
        <v>0</v>
      </c>
      <c r="BD78" s="9">
        <f t="shared" si="82"/>
        <v>0</v>
      </c>
      <c r="BE78" s="9">
        <f t="shared" si="82"/>
        <v>0</v>
      </c>
    </row>
    <row r="79" spans="1:57" ht="44.25" customHeight="1">
      <c r="B79" s="13" t="s">
        <v>13</v>
      </c>
      <c r="C79" s="7">
        <v>913</v>
      </c>
      <c r="D79" s="7" t="s">
        <v>16</v>
      </c>
      <c r="E79" s="7" t="s">
        <v>0</v>
      </c>
      <c r="F79" s="11" t="s">
        <v>105</v>
      </c>
      <c r="G79" s="7" t="s">
        <v>14</v>
      </c>
      <c r="H79" s="10">
        <f t="shared" si="80"/>
        <v>26774</v>
      </c>
      <c r="I79" s="10">
        <f t="shared" si="80"/>
        <v>0</v>
      </c>
      <c r="J79" s="10">
        <f t="shared" si="80"/>
        <v>-2222</v>
      </c>
      <c r="K79" s="10">
        <f t="shared" si="80"/>
        <v>0</v>
      </c>
      <c r="L79" s="10">
        <f t="shared" si="80"/>
        <v>24552</v>
      </c>
      <c r="M79" s="10">
        <f t="shared" si="80"/>
        <v>0</v>
      </c>
      <c r="N79" s="10">
        <f t="shared" si="80"/>
        <v>0</v>
      </c>
      <c r="O79" s="10">
        <f t="shared" si="80"/>
        <v>0</v>
      </c>
      <c r="P79" s="10">
        <f t="shared" si="80"/>
        <v>24552</v>
      </c>
      <c r="Q79" s="10">
        <f t="shared" si="80"/>
        <v>0</v>
      </c>
      <c r="R79" s="10">
        <f t="shared" si="80"/>
        <v>0</v>
      </c>
      <c r="S79" s="10">
        <f t="shared" si="80"/>
        <v>0</v>
      </c>
      <c r="T79" s="9">
        <f>T80</f>
        <v>23171</v>
      </c>
      <c r="U79" s="9">
        <f t="shared" si="81"/>
        <v>22476</v>
      </c>
      <c r="V79" s="9">
        <f t="shared" si="81"/>
        <v>0</v>
      </c>
      <c r="W79" s="9">
        <f t="shared" si="81"/>
        <v>0</v>
      </c>
      <c r="X79" s="9">
        <f t="shared" si="81"/>
        <v>0</v>
      </c>
      <c r="Y79" s="9">
        <f t="shared" si="81"/>
        <v>0</v>
      </c>
      <c r="Z79" s="9">
        <f t="shared" si="81"/>
        <v>0</v>
      </c>
      <c r="AA79" s="9">
        <f t="shared" si="81"/>
        <v>0</v>
      </c>
      <c r="AB79" s="9">
        <f t="shared" si="81"/>
        <v>0</v>
      </c>
      <c r="AC79" s="9">
        <f t="shared" si="81"/>
        <v>0</v>
      </c>
      <c r="AD79" s="9">
        <f t="shared" si="81"/>
        <v>0</v>
      </c>
      <c r="AE79" s="9">
        <f t="shared" si="81"/>
        <v>0</v>
      </c>
      <c r="AF79" s="9"/>
      <c r="AG79" s="13" t="s">
        <v>13</v>
      </c>
      <c r="AH79" s="7">
        <v>913</v>
      </c>
      <c r="AI79" s="7" t="s">
        <v>16</v>
      </c>
      <c r="AJ79" s="7" t="s">
        <v>0</v>
      </c>
      <c r="AK79" s="11" t="s">
        <v>67</v>
      </c>
      <c r="AL79" s="7" t="s">
        <v>14</v>
      </c>
      <c r="AM79" s="9"/>
      <c r="AN79" s="9">
        <f>AN80+AN84</f>
        <v>13090</v>
      </c>
      <c r="AO79" s="9">
        <f>AO80</f>
        <v>0</v>
      </c>
      <c r="AP79" s="9">
        <f>AP80+AP84</f>
        <v>-13090</v>
      </c>
      <c r="AQ79" s="9">
        <f>AQ80</f>
        <v>0</v>
      </c>
      <c r="AR79" s="9">
        <f>AR80+AR84</f>
        <v>0</v>
      </c>
      <c r="AS79" s="9">
        <f>AS80</f>
        <v>0</v>
      </c>
      <c r="AT79" s="9">
        <f>AT80+AT84</f>
        <v>0</v>
      </c>
      <c r="AU79" s="9">
        <f>AU80</f>
        <v>0</v>
      </c>
      <c r="AV79" s="9">
        <f>AV80+AV84</f>
        <v>0</v>
      </c>
      <c r="AW79" s="9">
        <f>AW80</f>
        <v>0</v>
      </c>
      <c r="AX79" s="9">
        <f>AX80+AX84</f>
        <v>0</v>
      </c>
      <c r="AY79" s="9">
        <f>AY80</f>
        <v>0</v>
      </c>
      <c r="AZ79" s="9">
        <f>AZ80+AZ84</f>
        <v>0</v>
      </c>
      <c r="BA79" s="9">
        <f>BA80</f>
        <v>0</v>
      </c>
      <c r="BB79" s="9">
        <f>BB80+BB84</f>
        <v>0</v>
      </c>
      <c r="BC79" s="9">
        <f>BC80</f>
        <v>0</v>
      </c>
      <c r="BD79" s="9">
        <f>BD80</f>
        <v>0</v>
      </c>
      <c r="BE79" s="9">
        <f>BE80</f>
        <v>0</v>
      </c>
    </row>
    <row r="80" spans="1:57" ht="43.5" customHeight="1">
      <c r="B80" s="14" t="s">
        <v>44</v>
      </c>
      <c r="C80" s="7">
        <v>913</v>
      </c>
      <c r="D80" s="7" t="s">
        <v>16</v>
      </c>
      <c r="E80" s="7" t="s">
        <v>0</v>
      </c>
      <c r="F80" s="11" t="s">
        <v>105</v>
      </c>
      <c r="G80" s="20">
        <v>610</v>
      </c>
      <c r="H80" s="10">
        <f>24870+3910-2006</f>
        <v>26774</v>
      </c>
      <c r="I80" s="34"/>
      <c r="J80" s="10">
        <v>-2222</v>
      </c>
      <c r="K80" s="34"/>
      <c r="L80" s="10">
        <f>H80+J80</f>
        <v>24552</v>
      </c>
      <c r="M80" s="34"/>
      <c r="N80" s="10"/>
      <c r="O80" s="34"/>
      <c r="P80" s="10">
        <f>L80+N80</f>
        <v>24552</v>
      </c>
      <c r="Q80" s="34"/>
      <c r="R80" s="10"/>
      <c r="S80" s="34"/>
      <c r="T80" s="20">
        <f>21022+403+1746</f>
        <v>23171</v>
      </c>
      <c r="U80" s="10">
        <f>T80*0.97</f>
        <v>22476</v>
      </c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37"/>
      <c r="AG80" s="14" t="s">
        <v>44</v>
      </c>
      <c r="AH80" s="7">
        <v>913</v>
      </c>
      <c r="AI80" s="7" t="s">
        <v>16</v>
      </c>
      <c r="AJ80" s="7" t="s">
        <v>0</v>
      </c>
      <c r="AK80" s="11" t="s">
        <v>67</v>
      </c>
      <c r="AL80" s="20">
        <v>610</v>
      </c>
      <c r="AM80" s="9">
        <v>610</v>
      </c>
      <c r="AN80" s="9">
        <f>8581-862+3895+326</f>
        <v>11940</v>
      </c>
      <c r="AO80" s="34"/>
      <c r="AP80" s="9">
        <v>-11940</v>
      </c>
      <c r="AQ80" s="34"/>
      <c r="AR80" s="9">
        <f>AN80+AP80</f>
        <v>0</v>
      </c>
      <c r="AS80" s="34">
        <f>AQ80+AO80</f>
        <v>0</v>
      </c>
      <c r="AT80" s="9"/>
      <c r="AU80" s="34"/>
      <c r="AV80" s="9">
        <f>AR80+AT80</f>
        <v>0</v>
      </c>
      <c r="AW80" s="34">
        <f>AU80+AS80</f>
        <v>0</v>
      </c>
      <c r="AX80" s="9"/>
      <c r="AY80" s="34"/>
      <c r="AZ80" s="9">
        <f>AV80+AX80</f>
        <v>0</v>
      </c>
      <c r="BA80" s="34">
        <f>AY80+AW80</f>
        <v>0</v>
      </c>
      <c r="BB80" s="9"/>
      <c r="BC80" s="34"/>
      <c r="BD80" s="34"/>
      <c r="BE80" s="34">
        <f>BC80+BA80</f>
        <v>0</v>
      </c>
    </row>
    <row r="81" spans="1:57" ht="24" customHeight="1">
      <c r="B81" s="51" t="s">
        <v>23</v>
      </c>
      <c r="C81" s="7">
        <v>913</v>
      </c>
      <c r="D81" s="7" t="s">
        <v>16</v>
      </c>
      <c r="E81" s="7" t="s">
        <v>0</v>
      </c>
      <c r="F81" s="7" t="s">
        <v>108</v>
      </c>
      <c r="G81" s="7"/>
      <c r="H81" s="10"/>
      <c r="I81" s="34"/>
      <c r="J81" s="10"/>
      <c r="K81" s="34"/>
      <c r="L81" s="10"/>
      <c r="M81" s="34"/>
      <c r="N81" s="10"/>
      <c r="O81" s="34"/>
      <c r="P81" s="10"/>
      <c r="Q81" s="34"/>
      <c r="R81" s="10"/>
      <c r="S81" s="34"/>
      <c r="T81" s="20">
        <f>T82</f>
        <v>2412</v>
      </c>
      <c r="U81" s="20">
        <f t="shared" ref="U81:AE82" si="83">U82</f>
        <v>2340</v>
      </c>
      <c r="V81" s="20">
        <f t="shared" si="83"/>
        <v>0</v>
      </c>
      <c r="W81" s="20">
        <f t="shared" si="83"/>
        <v>0</v>
      </c>
      <c r="X81" s="20">
        <f t="shared" si="83"/>
        <v>0</v>
      </c>
      <c r="Y81" s="20">
        <f t="shared" si="83"/>
        <v>0</v>
      </c>
      <c r="Z81" s="20">
        <f t="shared" si="83"/>
        <v>0</v>
      </c>
      <c r="AA81" s="20">
        <f t="shared" si="83"/>
        <v>0</v>
      </c>
      <c r="AB81" s="20">
        <f t="shared" si="83"/>
        <v>0</v>
      </c>
      <c r="AC81" s="20">
        <f t="shared" si="83"/>
        <v>0</v>
      </c>
      <c r="AD81" s="20">
        <f t="shared" si="83"/>
        <v>0</v>
      </c>
      <c r="AE81" s="20">
        <f t="shared" si="83"/>
        <v>0</v>
      </c>
      <c r="AF81" s="20"/>
      <c r="AG81" s="14"/>
      <c r="AH81" s="7"/>
      <c r="AI81" s="7"/>
      <c r="AJ81" s="7"/>
      <c r="AK81" s="11"/>
      <c r="AL81" s="20"/>
      <c r="AM81" s="9"/>
      <c r="AN81" s="9"/>
      <c r="AO81" s="34"/>
      <c r="AP81" s="9"/>
      <c r="AQ81" s="34"/>
      <c r="AR81" s="9"/>
      <c r="AS81" s="34"/>
      <c r="AT81" s="9"/>
      <c r="AU81" s="34"/>
      <c r="AV81" s="9"/>
      <c r="AW81" s="34"/>
      <c r="AX81" s="9"/>
      <c r="AY81" s="34"/>
      <c r="AZ81" s="9"/>
      <c r="BA81" s="34"/>
      <c r="BB81" s="9"/>
      <c r="BC81" s="34"/>
      <c r="BD81" s="34"/>
      <c r="BE81" s="34"/>
    </row>
    <row r="82" spans="1:57" ht="43.5" customHeight="1">
      <c r="B82" s="51" t="s">
        <v>13</v>
      </c>
      <c r="C82" s="7">
        <v>913</v>
      </c>
      <c r="D82" s="7" t="s">
        <v>16</v>
      </c>
      <c r="E82" s="7" t="s">
        <v>0</v>
      </c>
      <c r="F82" s="7" t="s">
        <v>108</v>
      </c>
      <c r="G82" s="7" t="s">
        <v>14</v>
      </c>
      <c r="H82" s="10"/>
      <c r="I82" s="34"/>
      <c r="J82" s="10"/>
      <c r="K82" s="34"/>
      <c r="L82" s="10"/>
      <c r="M82" s="34"/>
      <c r="N82" s="10"/>
      <c r="O82" s="34"/>
      <c r="P82" s="10"/>
      <c r="Q82" s="34"/>
      <c r="R82" s="10"/>
      <c r="S82" s="34"/>
      <c r="T82" s="20">
        <f>T83</f>
        <v>2412</v>
      </c>
      <c r="U82" s="20">
        <f t="shared" si="83"/>
        <v>2340</v>
      </c>
      <c r="V82" s="20">
        <f t="shared" si="83"/>
        <v>0</v>
      </c>
      <c r="W82" s="20">
        <f t="shared" si="83"/>
        <v>0</v>
      </c>
      <c r="X82" s="20">
        <f t="shared" si="83"/>
        <v>0</v>
      </c>
      <c r="Y82" s="20">
        <f t="shared" si="83"/>
        <v>0</v>
      </c>
      <c r="Z82" s="20">
        <f t="shared" si="83"/>
        <v>0</v>
      </c>
      <c r="AA82" s="20">
        <f t="shared" si="83"/>
        <v>0</v>
      </c>
      <c r="AB82" s="20">
        <f t="shared" si="83"/>
        <v>0</v>
      </c>
      <c r="AC82" s="20">
        <f t="shared" si="83"/>
        <v>0</v>
      </c>
      <c r="AD82" s="20">
        <f t="shared" si="83"/>
        <v>0</v>
      </c>
      <c r="AE82" s="20">
        <f t="shared" si="83"/>
        <v>0</v>
      </c>
      <c r="AF82" s="20"/>
      <c r="AG82" s="14"/>
      <c r="AH82" s="7"/>
      <c r="AI82" s="7"/>
      <c r="AJ82" s="7"/>
      <c r="AK82" s="11"/>
      <c r="AL82" s="20"/>
      <c r="AM82" s="9"/>
      <c r="AN82" s="9"/>
      <c r="AO82" s="34"/>
      <c r="AP82" s="9"/>
      <c r="AQ82" s="34"/>
      <c r="AR82" s="9"/>
      <c r="AS82" s="34"/>
      <c r="AT82" s="9"/>
      <c r="AU82" s="34"/>
      <c r="AV82" s="9"/>
      <c r="AW82" s="34"/>
      <c r="AX82" s="9"/>
      <c r="AY82" s="34"/>
      <c r="AZ82" s="9"/>
      <c r="BA82" s="34"/>
      <c r="BB82" s="9"/>
      <c r="BC82" s="34"/>
      <c r="BD82" s="34"/>
      <c r="BE82" s="34"/>
    </row>
    <row r="83" spans="1:57" ht="29.25" customHeight="1">
      <c r="B83" s="14" t="s">
        <v>44</v>
      </c>
      <c r="C83" s="7">
        <v>913</v>
      </c>
      <c r="D83" s="7" t="s">
        <v>16</v>
      </c>
      <c r="E83" s="7" t="s">
        <v>0</v>
      </c>
      <c r="F83" s="7" t="s">
        <v>108</v>
      </c>
      <c r="G83" s="20">
        <v>610</v>
      </c>
      <c r="H83" s="10"/>
      <c r="I83" s="34"/>
      <c r="J83" s="10"/>
      <c r="K83" s="34"/>
      <c r="L83" s="10"/>
      <c r="M83" s="34"/>
      <c r="N83" s="10"/>
      <c r="O83" s="34"/>
      <c r="P83" s="10"/>
      <c r="Q83" s="34"/>
      <c r="R83" s="10"/>
      <c r="S83" s="34"/>
      <c r="T83" s="20">
        <f>2412</f>
        <v>2412</v>
      </c>
      <c r="U83" s="10">
        <f>T83*0.97</f>
        <v>2340</v>
      </c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37"/>
      <c r="AG83" s="14"/>
      <c r="AH83" s="7"/>
      <c r="AI83" s="7"/>
      <c r="AJ83" s="7"/>
      <c r="AK83" s="11"/>
      <c r="AL83" s="20"/>
      <c r="AM83" s="9"/>
      <c r="AN83" s="9"/>
      <c r="AO83" s="34"/>
      <c r="AP83" s="9"/>
      <c r="AQ83" s="34"/>
      <c r="AR83" s="9"/>
      <c r="AS83" s="34"/>
      <c r="AT83" s="9"/>
      <c r="AU83" s="34"/>
      <c r="AV83" s="9"/>
      <c r="AW83" s="34"/>
      <c r="AX83" s="9"/>
      <c r="AY83" s="34"/>
      <c r="AZ83" s="9"/>
      <c r="BA83" s="34"/>
      <c r="BB83" s="9"/>
      <c r="BC83" s="34"/>
      <c r="BD83" s="34"/>
      <c r="BE83" s="34"/>
    </row>
    <row r="84" spans="1:57" ht="66">
      <c r="B84" s="13" t="s">
        <v>50</v>
      </c>
      <c r="C84" s="7">
        <v>913</v>
      </c>
      <c r="D84" s="7" t="s">
        <v>16</v>
      </c>
      <c r="E84" s="7" t="s">
        <v>0</v>
      </c>
      <c r="F84" s="11" t="s">
        <v>106</v>
      </c>
      <c r="G84" s="7"/>
      <c r="H84" s="10">
        <f>H85</f>
        <v>41442</v>
      </c>
      <c r="I84" s="10"/>
      <c r="J84" s="10">
        <f>J85</f>
        <v>0</v>
      </c>
      <c r="K84" s="10"/>
      <c r="L84" s="10">
        <f>L85</f>
        <v>41442</v>
      </c>
      <c r="M84" s="10"/>
      <c r="N84" s="10">
        <f>N85</f>
        <v>0</v>
      </c>
      <c r="O84" s="10"/>
      <c r="P84" s="10">
        <f>P85</f>
        <v>41442</v>
      </c>
      <c r="Q84" s="10"/>
      <c r="R84" s="10">
        <f>R85</f>
        <v>0</v>
      </c>
      <c r="S84" s="10"/>
      <c r="T84" s="9">
        <f>T85</f>
        <v>51414</v>
      </c>
      <c r="U84" s="9">
        <f t="shared" ref="U84:AE86" si="84">U85</f>
        <v>49872</v>
      </c>
      <c r="V84" s="9">
        <f t="shared" si="84"/>
        <v>0</v>
      </c>
      <c r="W84" s="9">
        <f t="shared" si="84"/>
        <v>0</v>
      </c>
      <c r="X84" s="9">
        <f t="shared" si="84"/>
        <v>0</v>
      </c>
      <c r="Y84" s="9">
        <f t="shared" si="84"/>
        <v>0</v>
      </c>
      <c r="Z84" s="9">
        <f t="shared" si="84"/>
        <v>0</v>
      </c>
      <c r="AA84" s="9">
        <f t="shared" si="84"/>
        <v>0</v>
      </c>
      <c r="AB84" s="9">
        <f t="shared" si="84"/>
        <v>0</v>
      </c>
      <c r="AC84" s="9">
        <f t="shared" si="84"/>
        <v>0</v>
      </c>
      <c r="AD84" s="9">
        <f t="shared" si="84"/>
        <v>0</v>
      </c>
      <c r="AE84" s="9">
        <f t="shared" si="84"/>
        <v>0</v>
      </c>
      <c r="AF84" s="9"/>
      <c r="AG84" s="14" t="s">
        <v>19</v>
      </c>
      <c r="AH84" s="7">
        <v>913</v>
      </c>
      <c r="AI84" s="7" t="s">
        <v>16</v>
      </c>
      <c r="AJ84" s="7" t="s">
        <v>0</v>
      </c>
      <c r="AK84" s="11" t="s">
        <v>67</v>
      </c>
      <c r="AL84" s="20">
        <v>620</v>
      </c>
      <c r="AM84" s="9">
        <v>620</v>
      </c>
      <c r="AN84" s="9">
        <f>862+288</f>
        <v>1150</v>
      </c>
      <c r="AO84" s="34"/>
      <c r="AP84" s="9">
        <v>-1150</v>
      </c>
      <c r="AQ84" s="34"/>
      <c r="AR84" s="9">
        <f>AN84+AP84</f>
        <v>0</v>
      </c>
      <c r="AS84" s="34">
        <f>AQ84+AO84</f>
        <v>0</v>
      </c>
      <c r="AT84" s="9"/>
      <c r="AU84" s="34"/>
      <c r="AV84" s="9">
        <f>AR84+AT84</f>
        <v>0</v>
      </c>
      <c r="AW84" s="34">
        <f>AU84+AS84</f>
        <v>0</v>
      </c>
      <c r="AX84" s="9"/>
      <c r="AY84" s="34"/>
      <c r="AZ84" s="9">
        <f>AV84+AX84</f>
        <v>0</v>
      </c>
      <c r="BA84" s="34">
        <f>AY84+AW84</f>
        <v>0</v>
      </c>
      <c r="BB84" s="9"/>
      <c r="BC84" s="34"/>
      <c r="BD84" s="34"/>
      <c r="BE84" s="34">
        <f>BC84+BA84</f>
        <v>0</v>
      </c>
    </row>
    <row r="85" spans="1:57" ht="33">
      <c r="B85" s="14" t="s">
        <v>54</v>
      </c>
      <c r="C85" s="7">
        <v>913</v>
      </c>
      <c r="D85" s="7" t="s">
        <v>16</v>
      </c>
      <c r="E85" s="7" t="s">
        <v>0</v>
      </c>
      <c r="F85" s="11" t="s">
        <v>107</v>
      </c>
      <c r="G85" s="7"/>
      <c r="H85" s="10">
        <f>H86</f>
        <v>41442</v>
      </c>
      <c r="I85" s="10"/>
      <c r="J85" s="10">
        <f>J86</f>
        <v>0</v>
      </c>
      <c r="K85" s="10"/>
      <c r="L85" s="10">
        <f>L86</f>
        <v>41442</v>
      </c>
      <c r="M85" s="10"/>
      <c r="N85" s="10">
        <f>N86</f>
        <v>0</v>
      </c>
      <c r="O85" s="10"/>
      <c r="P85" s="10">
        <f>P86</f>
        <v>41442</v>
      </c>
      <c r="Q85" s="10"/>
      <c r="R85" s="10">
        <f>R86</f>
        <v>0</v>
      </c>
      <c r="S85" s="10"/>
      <c r="T85" s="9">
        <f>T86</f>
        <v>51414</v>
      </c>
      <c r="U85" s="9">
        <f t="shared" si="84"/>
        <v>49872</v>
      </c>
      <c r="V85" s="9">
        <f t="shared" si="84"/>
        <v>0</v>
      </c>
      <c r="W85" s="9">
        <f t="shared" si="84"/>
        <v>0</v>
      </c>
      <c r="X85" s="9">
        <f t="shared" si="84"/>
        <v>0</v>
      </c>
      <c r="Y85" s="9">
        <f t="shared" si="84"/>
        <v>0</v>
      </c>
      <c r="Z85" s="9">
        <f t="shared" si="84"/>
        <v>0</v>
      </c>
      <c r="AA85" s="9">
        <f t="shared" si="84"/>
        <v>0</v>
      </c>
      <c r="AB85" s="9">
        <f t="shared" si="84"/>
        <v>0</v>
      </c>
      <c r="AC85" s="9">
        <f t="shared" si="84"/>
        <v>0</v>
      </c>
      <c r="AD85" s="9">
        <f t="shared" si="84"/>
        <v>0</v>
      </c>
      <c r="AE85" s="9">
        <f t="shared" si="84"/>
        <v>0</v>
      </c>
      <c r="AF85" s="9"/>
      <c r="AG85" s="13" t="s">
        <v>31</v>
      </c>
      <c r="AH85" s="7">
        <v>913</v>
      </c>
      <c r="AI85" s="7" t="s">
        <v>16</v>
      </c>
      <c r="AJ85" s="7" t="s">
        <v>0</v>
      </c>
      <c r="AK85" s="11" t="s">
        <v>40</v>
      </c>
      <c r="AL85" s="7"/>
      <c r="AM85" s="9"/>
      <c r="AN85" s="9">
        <f t="shared" ref="AN85:BC86" si="85">AN86</f>
        <v>26774</v>
      </c>
      <c r="AO85" s="9">
        <f t="shared" si="85"/>
        <v>0</v>
      </c>
      <c r="AP85" s="9">
        <f t="shared" si="85"/>
        <v>-2222</v>
      </c>
      <c r="AQ85" s="9">
        <f t="shared" si="85"/>
        <v>0</v>
      </c>
      <c r="AR85" s="9">
        <f t="shared" si="85"/>
        <v>24552</v>
      </c>
      <c r="AS85" s="9">
        <f t="shared" si="85"/>
        <v>0</v>
      </c>
      <c r="AT85" s="9">
        <f t="shared" si="85"/>
        <v>0</v>
      </c>
      <c r="AU85" s="9">
        <f t="shared" si="85"/>
        <v>0</v>
      </c>
      <c r="AV85" s="9">
        <f t="shared" si="85"/>
        <v>24552</v>
      </c>
      <c r="AW85" s="9">
        <f t="shared" si="85"/>
        <v>0</v>
      </c>
      <c r="AX85" s="9">
        <f t="shared" si="85"/>
        <v>0</v>
      </c>
      <c r="AY85" s="9">
        <f t="shared" si="85"/>
        <v>0</v>
      </c>
      <c r="AZ85" s="9">
        <f t="shared" si="85"/>
        <v>24552</v>
      </c>
      <c r="BA85" s="9">
        <f t="shared" si="85"/>
        <v>0</v>
      </c>
      <c r="BB85" s="9">
        <f t="shared" si="85"/>
        <v>0</v>
      </c>
      <c r="BC85" s="9">
        <f t="shared" si="85"/>
        <v>0</v>
      </c>
      <c r="BD85" s="9">
        <f t="shared" ref="BB85:BE86" si="86">BD86</f>
        <v>0</v>
      </c>
      <c r="BE85" s="9">
        <f t="shared" si="86"/>
        <v>0</v>
      </c>
    </row>
    <row r="86" spans="1:57" ht="33">
      <c r="B86" s="13" t="s">
        <v>10</v>
      </c>
      <c r="C86" s="7">
        <v>913</v>
      </c>
      <c r="D86" s="7" t="s">
        <v>16</v>
      </c>
      <c r="E86" s="7" t="s">
        <v>0</v>
      </c>
      <c r="F86" s="11" t="s">
        <v>107</v>
      </c>
      <c r="G86" s="7" t="s">
        <v>11</v>
      </c>
      <c r="H86" s="10">
        <f>H87</f>
        <v>41442</v>
      </c>
      <c r="I86" s="10"/>
      <c r="J86" s="10">
        <f>J87</f>
        <v>0</v>
      </c>
      <c r="K86" s="10"/>
      <c r="L86" s="10">
        <f>L87</f>
        <v>41442</v>
      </c>
      <c r="M86" s="10"/>
      <c r="N86" s="10">
        <f>N87</f>
        <v>0</v>
      </c>
      <c r="O86" s="10"/>
      <c r="P86" s="10">
        <f>P87</f>
        <v>41442</v>
      </c>
      <c r="Q86" s="10"/>
      <c r="R86" s="10">
        <f>R87</f>
        <v>0</v>
      </c>
      <c r="S86" s="10"/>
      <c r="T86" s="9">
        <f>T87</f>
        <v>51414</v>
      </c>
      <c r="U86" s="9">
        <f t="shared" si="84"/>
        <v>49872</v>
      </c>
      <c r="V86" s="9">
        <f t="shared" si="84"/>
        <v>0</v>
      </c>
      <c r="W86" s="9">
        <f t="shared" si="84"/>
        <v>0</v>
      </c>
      <c r="X86" s="9">
        <f t="shared" si="84"/>
        <v>0</v>
      </c>
      <c r="Y86" s="9">
        <f t="shared" si="84"/>
        <v>0</v>
      </c>
      <c r="Z86" s="9">
        <f t="shared" si="84"/>
        <v>0</v>
      </c>
      <c r="AA86" s="9">
        <f t="shared" si="84"/>
        <v>0</v>
      </c>
      <c r="AB86" s="9">
        <f t="shared" si="84"/>
        <v>0</v>
      </c>
      <c r="AC86" s="9">
        <f t="shared" si="84"/>
        <v>0</v>
      </c>
      <c r="AD86" s="9">
        <f t="shared" si="84"/>
        <v>0</v>
      </c>
      <c r="AE86" s="9">
        <f t="shared" si="84"/>
        <v>0</v>
      </c>
      <c r="AF86" s="9"/>
      <c r="AG86" s="13" t="s">
        <v>13</v>
      </c>
      <c r="AH86" s="7">
        <v>913</v>
      </c>
      <c r="AI86" s="7" t="s">
        <v>16</v>
      </c>
      <c r="AJ86" s="7" t="s">
        <v>0</v>
      </c>
      <c r="AK86" s="11" t="s">
        <v>40</v>
      </c>
      <c r="AL86" s="7" t="s">
        <v>14</v>
      </c>
      <c r="AM86" s="10"/>
      <c r="AN86" s="10">
        <f t="shared" si="85"/>
        <v>26774</v>
      </c>
      <c r="AO86" s="10">
        <f t="shared" si="85"/>
        <v>0</v>
      </c>
      <c r="AP86" s="10">
        <f t="shared" si="85"/>
        <v>-2222</v>
      </c>
      <c r="AQ86" s="10">
        <f t="shared" si="85"/>
        <v>0</v>
      </c>
      <c r="AR86" s="10">
        <f t="shared" si="85"/>
        <v>24552</v>
      </c>
      <c r="AS86" s="10">
        <f t="shared" si="85"/>
        <v>0</v>
      </c>
      <c r="AT86" s="10">
        <f t="shared" si="85"/>
        <v>0</v>
      </c>
      <c r="AU86" s="10">
        <f t="shared" si="85"/>
        <v>0</v>
      </c>
      <c r="AV86" s="10">
        <f t="shared" si="85"/>
        <v>24552</v>
      </c>
      <c r="AW86" s="10">
        <f t="shared" si="85"/>
        <v>0</v>
      </c>
      <c r="AX86" s="10">
        <f t="shared" si="85"/>
        <v>0</v>
      </c>
      <c r="AY86" s="10">
        <f t="shared" si="85"/>
        <v>0</v>
      </c>
      <c r="AZ86" s="10">
        <f t="shared" si="85"/>
        <v>24552</v>
      </c>
      <c r="BA86" s="10">
        <f t="shared" si="85"/>
        <v>0</v>
      </c>
      <c r="BB86" s="10">
        <f t="shared" si="86"/>
        <v>0</v>
      </c>
      <c r="BC86" s="10">
        <f t="shared" si="86"/>
        <v>0</v>
      </c>
      <c r="BD86" s="10">
        <f t="shared" si="86"/>
        <v>0</v>
      </c>
      <c r="BE86" s="10">
        <f t="shared" si="86"/>
        <v>0</v>
      </c>
    </row>
    <row r="87" spans="1:57" ht="66.75" customHeight="1">
      <c r="B87" s="13" t="s">
        <v>45</v>
      </c>
      <c r="C87" s="7">
        <v>913</v>
      </c>
      <c r="D87" s="7" t="s">
        <v>16</v>
      </c>
      <c r="E87" s="7" t="s">
        <v>0</v>
      </c>
      <c r="F87" s="11" t="s">
        <v>107</v>
      </c>
      <c r="G87" s="20">
        <v>810</v>
      </c>
      <c r="H87" s="10">
        <f>39762+1680</f>
        <v>41442</v>
      </c>
      <c r="I87" s="10"/>
      <c r="J87" s="10"/>
      <c r="K87" s="10"/>
      <c r="L87" s="10">
        <f>39762+1680</f>
        <v>41442</v>
      </c>
      <c r="M87" s="10"/>
      <c r="N87" s="10"/>
      <c r="O87" s="10"/>
      <c r="P87" s="10">
        <f>39762+1680</f>
        <v>41442</v>
      </c>
      <c r="Q87" s="10"/>
      <c r="R87" s="10"/>
      <c r="S87" s="10"/>
      <c r="T87" s="20">
        <f>46363+1019+4032</f>
        <v>51414</v>
      </c>
      <c r="U87" s="10">
        <f>T87*0.97</f>
        <v>49872</v>
      </c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38"/>
      <c r="AG87" s="14" t="s">
        <v>44</v>
      </c>
      <c r="AH87" s="7">
        <v>913</v>
      </c>
      <c r="AI87" s="7" t="s">
        <v>16</v>
      </c>
      <c r="AJ87" s="7" t="s">
        <v>0</v>
      </c>
      <c r="AK87" s="11" t="s">
        <v>40</v>
      </c>
      <c r="AL87" s="20">
        <v>610</v>
      </c>
      <c r="AM87" s="10">
        <v>610</v>
      </c>
      <c r="AN87" s="10">
        <f>24870+3910-2006</f>
        <v>26774</v>
      </c>
      <c r="AO87" s="34"/>
      <c r="AP87" s="10">
        <v>-2222</v>
      </c>
      <c r="AQ87" s="34"/>
      <c r="AR87" s="10">
        <f>AN87+AP87</f>
        <v>24552</v>
      </c>
      <c r="AS87" s="34"/>
      <c r="AT87" s="10"/>
      <c r="AU87" s="34"/>
      <c r="AV87" s="10">
        <f>AR87+AT87</f>
        <v>24552</v>
      </c>
      <c r="AW87" s="34"/>
      <c r="AX87" s="10"/>
      <c r="AY87" s="34"/>
      <c r="AZ87" s="10">
        <f>AV87+AX87</f>
        <v>24552</v>
      </c>
      <c r="BA87" s="34"/>
      <c r="BB87" s="10"/>
      <c r="BC87" s="34"/>
      <c r="BD87" s="20"/>
      <c r="BE87" s="20">
        <f>BA87+BC87</f>
        <v>0</v>
      </c>
    </row>
    <row r="88" spans="1:57" s="62" customFormat="1" ht="35.25" customHeight="1">
      <c r="A88" s="57"/>
      <c r="B88" s="51" t="s">
        <v>122</v>
      </c>
      <c r="C88" s="7">
        <v>913</v>
      </c>
      <c r="D88" s="7" t="s">
        <v>16</v>
      </c>
      <c r="E88" s="7" t="s">
        <v>0</v>
      </c>
      <c r="F88" s="11" t="s">
        <v>116</v>
      </c>
      <c r="G88" s="7"/>
      <c r="H88" s="9" t="e">
        <f>H89+H96</f>
        <v>#REF!</v>
      </c>
      <c r="I88" s="9" t="e">
        <f>I89</f>
        <v>#REF!</v>
      </c>
      <c r="J88" s="9" t="e">
        <f>J89+J96</f>
        <v>#REF!</v>
      </c>
      <c r="K88" s="9" t="e">
        <f>K89</f>
        <v>#REF!</v>
      </c>
      <c r="L88" s="9" t="e">
        <f>L89+L96</f>
        <v>#REF!</v>
      </c>
      <c r="M88" s="9" t="e">
        <f>M89</f>
        <v>#REF!</v>
      </c>
      <c r="N88" s="9" t="e">
        <f>N89+N96</f>
        <v>#REF!</v>
      </c>
      <c r="O88" s="9" t="e">
        <f>O89</f>
        <v>#REF!</v>
      </c>
      <c r="P88" s="9" t="e">
        <f>P89+P96</f>
        <v>#REF!</v>
      </c>
      <c r="Q88" s="9" t="e">
        <f>Q89</f>
        <v>#REF!</v>
      </c>
      <c r="R88" s="9" t="e">
        <f>R89+R96</f>
        <v>#REF!</v>
      </c>
      <c r="S88" s="9" t="e">
        <f>S89</f>
        <v>#REF!</v>
      </c>
      <c r="T88" s="9"/>
      <c r="U88" s="9"/>
      <c r="V88" s="9">
        <f t="shared" ref="V88:AE88" si="87">V89+V96+V100</f>
        <v>0</v>
      </c>
      <c r="W88" s="9">
        <f t="shared" si="87"/>
        <v>0</v>
      </c>
      <c r="X88" s="9">
        <f t="shared" si="87"/>
        <v>0</v>
      </c>
      <c r="Y88" s="9">
        <f t="shared" si="87"/>
        <v>0</v>
      </c>
      <c r="Z88" s="9">
        <f t="shared" si="87"/>
        <v>0</v>
      </c>
      <c r="AA88" s="9">
        <f t="shared" si="87"/>
        <v>0</v>
      </c>
      <c r="AB88" s="9">
        <f t="shared" si="87"/>
        <v>0</v>
      </c>
      <c r="AC88" s="9">
        <f t="shared" si="87"/>
        <v>0</v>
      </c>
      <c r="AD88" s="9">
        <f t="shared" si="87"/>
        <v>0</v>
      </c>
      <c r="AE88" s="9">
        <f t="shared" si="87"/>
        <v>0</v>
      </c>
      <c r="AF88" s="9">
        <v>76997</v>
      </c>
      <c r="AG88" s="61" t="s">
        <v>37</v>
      </c>
      <c r="AH88" s="58">
        <v>913</v>
      </c>
      <c r="AI88" s="58" t="s">
        <v>16</v>
      </c>
      <c r="AJ88" s="58" t="s">
        <v>0</v>
      </c>
      <c r="AK88" s="59" t="s">
        <v>38</v>
      </c>
      <c r="AL88" s="58"/>
      <c r="AM88" s="60"/>
      <c r="AN88" s="60">
        <f>AN89+AN100</f>
        <v>39864</v>
      </c>
      <c r="AO88" s="60">
        <f>AO89</f>
        <v>0</v>
      </c>
      <c r="AP88" s="60">
        <f>AP89+AP100</f>
        <v>-15312</v>
      </c>
      <c r="AQ88" s="60">
        <f>AQ89</f>
        <v>0</v>
      </c>
      <c r="AR88" s="60">
        <f>AR89+AR100</f>
        <v>24552</v>
      </c>
      <c r="AS88" s="60">
        <f>AS89</f>
        <v>0</v>
      </c>
      <c r="AT88" s="60">
        <f>AT89+AT100</f>
        <v>0</v>
      </c>
      <c r="AU88" s="60">
        <f>AU89</f>
        <v>0</v>
      </c>
      <c r="AV88" s="60">
        <f>AV89+AV100</f>
        <v>24552</v>
      </c>
      <c r="AW88" s="60">
        <f>AW89</f>
        <v>0</v>
      </c>
      <c r="AX88" s="60">
        <f>AX89+AX100</f>
        <v>0</v>
      </c>
      <c r="AY88" s="60">
        <f>AY89</f>
        <v>0</v>
      </c>
      <c r="AZ88" s="60">
        <f>AZ89+AZ100</f>
        <v>24552</v>
      </c>
      <c r="BA88" s="60">
        <f>BA89</f>
        <v>0</v>
      </c>
      <c r="BB88" s="60">
        <f>BB89+BB100</f>
        <v>0</v>
      </c>
      <c r="BC88" s="60">
        <f>BC89</f>
        <v>0</v>
      </c>
      <c r="BD88" s="60">
        <f>BD89</f>
        <v>0</v>
      </c>
      <c r="BE88" s="60">
        <f>BE89</f>
        <v>0</v>
      </c>
    </row>
    <row r="89" spans="1:57" s="62" customFormat="1" ht="25.5" customHeight="1">
      <c r="A89" s="57"/>
      <c r="B89" s="13" t="s">
        <v>7</v>
      </c>
      <c r="C89" s="7">
        <v>913</v>
      </c>
      <c r="D89" s="7" t="s">
        <v>16</v>
      </c>
      <c r="E89" s="7" t="s">
        <v>0</v>
      </c>
      <c r="F89" s="11" t="s">
        <v>117</v>
      </c>
      <c r="G89" s="7"/>
      <c r="H89" s="9" t="e">
        <f>H90+#REF!</f>
        <v>#REF!</v>
      </c>
      <c r="I89" s="9" t="e">
        <f>I90+#REF!</f>
        <v>#REF!</v>
      </c>
      <c r="J89" s="9" t="e">
        <f>J90+#REF!</f>
        <v>#REF!</v>
      </c>
      <c r="K89" s="9" t="e">
        <f>K90+#REF!</f>
        <v>#REF!</v>
      </c>
      <c r="L89" s="9" t="e">
        <f>L90+#REF!</f>
        <v>#REF!</v>
      </c>
      <c r="M89" s="9" t="e">
        <f>M90+#REF!</f>
        <v>#REF!</v>
      </c>
      <c r="N89" s="9" t="e">
        <f>N90+#REF!</f>
        <v>#REF!</v>
      </c>
      <c r="O89" s="9" t="e">
        <f>O90+#REF!</f>
        <v>#REF!</v>
      </c>
      <c r="P89" s="9" t="e">
        <f>P90+#REF!</f>
        <v>#REF!</v>
      </c>
      <c r="Q89" s="9" t="e">
        <f>Q90+#REF!</f>
        <v>#REF!</v>
      </c>
      <c r="R89" s="9" t="e">
        <f>R90+#REF!</f>
        <v>#REF!</v>
      </c>
      <c r="S89" s="9" t="e">
        <f>S90+#REF!</f>
        <v>#REF!</v>
      </c>
      <c r="T89" s="9"/>
      <c r="U89" s="9"/>
      <c r="V89" s="9">
        <f t="shared" ref="V89:AE89" si="88">V90+V95</f>
        <v>0</v>
      </c>
      <c r="W89" s="9">
        <f t="shared" si="88"/>
        <v>0</v>
      </c>
      <c r="X89" s="9">
        <f t="shared" si="88"/>
        <v>0</v>
      </c>
      <c r="Y89" s="9">
        <f t="shared" si="88"/>
        <v>0</v>
      </c>
      <c r="Z89" s="9">
        <f t="shared" si="88"/>
        <v>0</v>
      </c>
      <c r="AA89" s="9">
        <f t="shared" si="88"/>
        <v>0</v>
      </c>
      <c r="AB89" s="9">
        <f t="shared" si="88"/>
        <v>0</v>
      </c>
      <c r="AC89" s="9">
        <f t="shared" si="88"/>
        <v>0</v>
      </c>
      <c r="AD89" s="9">
        <f t="shared" si="88"/>
        <v>0</v>
      </c>
      <c r="AE89" s="9">
        <f t="shared" si="88"/>
        <v>0</v>
      </c>
      <c r="AF89" s="9">
        <v>25583</v>
      </c>
      <c r="AG89" s="61" t="s">
        <v>7</v>
      </c>
      <c r="AH89" s="58">
        <v>913</v>
      </c>
      <c r="AI89" s="58" t="s">
        <v>16</v>
      </c>
      <c r="AJ89" s="58" t="s">
        <v>0</v>
      </c>
      <c r="AK89" s="59" t="s">
        <v>39</v>
      </c>
      <c r="AL89" s="58"/>
      <c r="AM89" s="60"/>
      <c r="AN89" s="60">
        <f t="shared" ref="AN89:BE89" si="89">AN97+AN90</f>
        <v>39864</v>
      </c>
      <c r="AO89" s="60">
        <f t="shared" si="89"/>
        <v>0</v>
      </c>
      <c r="AP89" s="60">
        <f t="shared" si="89"/>
        <v>-15312</v>
      </c>
      <c r="AQ89" s="60">
        <f t="shared" si="89"/>
        <v>0</v>
      </c>
      <c r="AR89" s="60">
        <f t="shared" si="89"/>
        <v>24552</v>
      </c>
      <c r="AS89" s="60">
        <f t="shared" si="89"/>
        <v>0</v>
      </c>
      <c r="AT89" s="60">
        <f t="shared" si="89"/>
        <v>0</v>
      </c>
      <c r="AU89" s="60">
        <f t="shared" si="89"/>
        <v>0</v>
      </c>
      <c r="AV89" s="60">
        <f t="shared" si="89"/>
        <v>24552</v>
      </c>
      <c r="AW89" s="60">
        <f t="shared" si="89"/>
        <v>0</v>
      </c>
      <c r="AX89" s="60">
        <f t="shared" si="89"/>
        <v>0</v>
      </c>
      <c r="AY89" s="60">
        <f t="shared" si="89"/>
        <v>0</v>
      </c>
      <c r="AZ89" s="60">
        <f t="shared" si="89"/>
        <v>24552</v>
      </c>
      <c r="BA89" s="60">
        <f t="shared" si="89"/>
        <v>0</v>
      </c>
      <c r="BB89" s="60">
        <f t="shared" si="89"/>
        <v>0</v>
      </c>
      <c r="BC89" s="60">
        <f t="shared" si="89"/>
        <v>0</v>
      </c>
      <c r="BD89" s="60">
        <f t="shared" si="89"/>
        <v>0</v>
      </c>
      <c r="BE89" s="60">
        <f t="shared" si="89"/>
        <v>0</v>
      </c>
    </row>
    <row r="90" spans="1:57" s="62" customFormat="1" ht="23.25" customHeight="1">
      <c r="A90" s="57"/>
      <c r="B90" s="13" t="s">
        <v>31</v>
      </c>
      <c r="C90" s="7">
        <v>913</v>
      </c>
      <c r="D90" s="7" t="s">
        <v>16</v>
      </c>
      <c r="E90" s="7" t="s">
        <v>0</v>
      </c>
      <c r="F90" s="11" t="s">
        <v>118</v>
      </c>
      <c r="G90" s="7"/>
      <c r="H90" s="9">
        <f t="shared" ref="H90:S91" si="90">H91</f>
        <v>26774</v>
      </c>
      <c r="I90" s="9">
        <f t="shared" si="90"/>
        <v>0</v>
      </c>
      <c r="J90" s="9">
        <f t="shared" si="90"/>
        <v>-2222</v>
      </c>
      <c r="K90" s="9">
        <f t="shared" si="90"/>
        <v>0</v>
      </c>
      <c r="L90" s="9">
        <f t="shared" si="90"/>
        <v>24552</v>
      </c>
      <c r="M90" s="9">
        <f t="shared" si="90"/>
        <v>0</v>
      </c>
      <c r="N90" s="9">
        <f t="shared" si="90"/>
        <v>0</v>
      </c>
      <c r="O90" s="9">
        <f t="shared" si="90"/>
        <v>0</v>
      </c>
      <c r="P90" s="9">
        <f t="shared" si="90"/>
        <v>24552</v>
      </c>
      <c r="Q90" s="9">
        <f t="shared" si="90"/>
        <v>0</v>
      </c>
      <c r="R90" s="9">
        <f t="shared" si="90"/>
        <v>0</v>
      </c>
      <c r="S90" s="9">
        <f t="shared" si="90"/>
        <v>0</v>
      </c>
      <c r="T90" s="9"/>
      <c r="U90" s="9"/>
      <c r="V90" s="9">
        <f t="shared" ref="V90:AE91" si="91">V91</f>
        <v>0</v>
      </c>
      <c r="W90" s="9">
        <f t="shared" si="91"/>
        <v>0</v>
      </c>
      <c r="X90" s="9">
        <f t="shared" si="91"/>
        <v>0</v>
      </c>
      <c r="Y90" s="9">
        <f t="shared" si="91"/>
        <v>0</v>
      </c>
      <c r="Z90" s="9">
        <f t="shared" si="91"/>
        <v>0</v>
      </c>
      <c r="AA90" s="9">
        <f t="shared" si="91"/>
        <v>0</v>
      </c>
      <c r="AB90" s="9">
        <f t="shared" si="91"/>
        <v>0</v>
      </c>
      <c r="AC90" s="9">
        <f t="shared" si="91"/>
        <v>0</v>
      </c>
      <c r="AD90" s="9">
        <f t="shared" si="91"/>
        <v>0</v>
      </c>
      <c r="AE90" s="9">
        <f t="shared" si="91"/>
        <v>0</v>
      </c>
      <c r="AF90" s="9">
        <v>23171</v>
      </c>
      <c r="AG90" s="61" t="s">
        <v>28</v>
      </c>
      <c r="AH90" s="58">
        <v>913</v>
      </c>
      <c r="AI90" s="58" t="s">
        <v>16</v>
      </c>
      <c r="AJ90" s="58" t="s">
        <v>0</v>
      </c>
      <c r="AK90" s="59" t="s">
        <v>67</v>
      </c>
      <c r="AL90" s="58"/>
      <c r="AM90" s="60"/>
      <c r="AN90" s="60">
        <f t="shared" ref="AN90:BE90" si="92">AN91</f>
        <v>13090</v>
      </c>
      <c r="AO90" s="60">
        <f t="shared" si="92"/>
        <v>0</v>
      </c>
      <c r="AP90" s="60">
        <f t="shared" si="92"/>
        <v>-13090</v>
      </c>
      <c r="AQ90" s="60">
        <f t="shared" si="92"/>
        <v>0</v>
      </c>
      <c r="AR90" s="60">
        <f t="shared" si="92"/>
        <v>0</v>
      </c>
      <c r="AS90" s="60">
        <f t="shared" si="92"/>
        <v>0</v>
      </c>
      <c r="AT90" s="60">
        <f t="shared" si="92"/>
        <v>0</v>
      </c>
      <c r="AU90" s="60">
        <f t="shared" si="92"/>
        <v>0</v>
      </c>
      <c r="AV90" s="60">
        <f t="shared" si="92"/>
        <v>0</v>
      </c>
      <c r="AW90" s="60">
        <f t="shared" si="92"/>
        <v>0</v>
      </c>
      <c r="AX90" s="60">
        <f t="shared" si="92"/>
        <v>0</v>
      </c>
      <c r="AY90" s="60">
        <f t="shared" si="92"/>
        <v>0</v>
      </c>
      <c r="AZ90" s="60">
        <f t="shared" si="92"/>
        <v>0</v>
      </c>
      <c r="BA90" s="60">
        <f t="shared" si="92"/>
        <v>0</v>
      </c>
      <c r="BB90" s="60">
        <f t="shared" si="92"/>
        <v>0</v>
      </c>
      <c r="BC90" s="60">
        <f t="shared" si="92"/>
        <v>0</v>
      </c>
      <c r="BD90" s="60">
        <f t="shared" si="92"/>
        <v>0</v>
      </c>
      <c r="BE90" s="60">
        <f t="shared" si="92"/>
        <v>0</v>
      </c>
    </row>
    <row r="91" spans="1:57" s="62" customFormat="1" ht="44.25" customHeight="1">
      <c r="A91" s="57"/>
      <c r="B91" s="13" t="s">
        <v>13</v>
      </c>
      <c r="C91" s="7">
        <v>913</v>
      </c>
      <c r="D91" s="7" t="s">
        <v>16</v>
      </c>
      <c r="E91" s="7" t="s">
        <v>0</v>
      </c>
      <c r="F91" s="11" t="s">
        <v>118</v>
      </c>
      <c r="G91" s="7" t="s">
        <v>14</v>
      </c>
      <c r="H91" s="10">
        <f t="shared" si="90"/>
        <v>26774</v>
      </c>
      <c r="I91" s="10">
        <f t="shared" si="90"/>
        <v>0</v>
      </c>
      <c r="J91" s="10">
        <f t="shared" si="90"/>
        <v>-2222</v>
      </c>
      <c r="K91" s="10">
        <f t="shared" si="90"/>
        <v>0</v>
      </c>
      <c r="L91" s="10">
        <f t="shared" si="90"/>
        <v>24552</v>
      </c>
      <c r="M91" s="10">
        <f t="shared" si="90"/>
        <v>0</v>
      </c>
      <c r="N91" s="10">
        <f t="shared" si="90"/>
        <v>0</v>
      </c>
      <c r="O91" s="10">
        <f t="shared" si="90"/>
        <v>0</v>
      </c>
      <c r="P91" s="10">
        <f t="shared" si="90"/>
        <v>24552</v>
      </c>
      <c r="Q91" s="10">
        <f t="shared" si="90"/>
        <v>0</v>
      </c>
      <c r="R91" s="10">
        <f t="shared" si="90"/>
        <v>0</v>
      </c>
      <c r="S91" s="10">
        <f t="shared" si="90"/>
        <v>0</v>
      </c>
      <c r="T91" s="9"/>
      <c r="U91" s="9"/>
      <c r="V91" s="9">
        <f t="shared" si="91"/>
        <v>0</v>
      </c>
      <c r="W91" s="9">
        <f t="shared" si="91"/>
        <v>0</v>
      </c>
      <c r="X91" s="9">
        <f t="shared" si="91"/>
        <v>0</v>
      </c>
      <c r="Y91" s="9">
        <f t="shared" si="91"/>
        <v>0</v>
      </c>
      <c r="Z91" s="9">
        <f t="shared" si="91"/>
        <v>0</v>
      </c>
      <c r="AA91" s="9">
        <f t="shared" si="91"/>
        <v>0</v>
      </c>
      <c r="AB91" s="9">
        <f t="shared" si="91"/>
        <v>0</v>
      </c>
      <c r="AC91" s="9">
        <f t="shared" si="91"/>
        <v>0</v>
      </c>
      <c r="AD91" s="9">
        <f t="shared" si="91"/>
        <v>0</v>
      </c>
      <c r="AE91" s="9">
        <f t="shared" si="91"/>
        <v>0</v>
      </c>
      <c r="AF91" s="9">
        <v>23171</v>
      </c>
      <c r="AG91" s="61" t="s">
        <v>13</v>
      </c>
      <c r="AH91" s="58">
        <v>913</v>
      </c>
      <c r="AI91" s="58" t="s">
        <v>16</v>
      </c>
      <c r="AJ91" s="58" t="s">
        <v>0</v>
      </c>
      <c r="AK91" s="59" t="s">
        <v>67</v>
      </c>
      <c r="AL91" s="58" t="s">
        <v>14</v>
      </c>
      <c r="AM91" s="60"/>
      <c r="AN91" s="60">
        <f>AN92+AN96</f>
        <v>13090</v>
      </c>
      <c r="AO91" s="60">
        <f>AO92</f>
        <v>0</v>
      </c>
      <c r="AP91" s="60">
        <f>AP92+AP96</f>
        <v>-13090</v>
      </c>
      <c r="AQ91" s="60">
        <f>AQ92</f>
        <v>0</v>
      </c>
      <c r="AR91" s="60">
        <f>AR92+AR96</f>
        <v>0</v>
      </c>
      <c r="AS91" s="60">
        <f>AS92</f>
        <v>0</v>
      </c>
      <c r="AT91" s="60">
        <f>AT92+AT96</f>
        <v>0</v>
      </c>
      <c r="AU91" s="60">
        <f>AU92</f>
        <v>0</v>
      </c>
      <c r="AV91" s="60">
        <f>AV92+AV96</f>
        <v>0</v>
      </c>
      <c r="AW91" s="60">
        <f>AW92</f>
        <v>0</v>
      </c>
      <c r="AX91" s="60">
        <f>AX92+AX96</f>
        <v>0</v>
      </c>
      <c r="AY91" s="60">
        <f>AY92</f>
        <v>0</v>
      </c>
      <c r="AZ91" s="60">
        <f>AZ92+AZ96</f>
        <v>0</v>
      </c>
      <c r="BA91" s="60">
        <f>BA92</f>
        <v>0</v>
      </c>
      <c r="BB91" s="60">
        <f>BB92+BB96</f>
        <v>0</v>
      </c>
      <c r="BC91" s="60">
        <f>BC92</f>
        <v>0</v>
      </c>
      <c r="BD91" s="60">
        <f>BD92</f>
        <v>0</v>
      </c>
      <c r="BE91" s="60">
        <f>BE92</f>
        <v>0</v>
      </c>
    </row>
    <row r="92" spans="1:57" s="62" customFormat="1" ht="43.5" customHeight="1">
      <c r="A92" s="57"/>
      <c r="B92" s="14" t="s">
        <v>44</v>
      </c>
      <c r="C92" s="7">
        <v>913</v>
      </c>
      <c r="D92" s="7" t="s">
        <v>16</v>
      </c>
      <c r="E92" s="7" t="s">
        <v>0</v>
      </c>
      <c r="F92" s="11" t="s">
        <v>118</v>
      </c>
      <c r="G92" s="20">
        <v>610</v>
      </c>
      <c r="H92" s="10">
        <f>24870+3910-2006</f>
        <v>26774</v>
      </c>
      <c r="I92" s="34"/>
      <c r="J92" s="10">
        <v>-2222</v>
      </c>
      <c r="K92" s="34"/>
      <c r="L92" s="10">
        <f>H92+J92</f>
        <v>24552</v>
      </c>
      <c r="M92" s="34"/>
      <c r="N92" s="10"/>
      <c r="O92" s="34"/>
      <c r="P92" s="10">
        <f>L92+N92</f>
        <v>24552</v>
      </c>
      <c r="Q92" s="34"/>
      <c r="R92" s="10"/>
      <c r="S92" s="34"/>
      <c r="T92" s="2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37">
        <v>23171</v>
      </c>
      <c r="AG92" s="66" t="s">
        <v>44</v>
      </c>
      <c r="AH92" s="58">
        <v>913</v>
      </c>
      <c r="AI92" s="58" t="s">
        <v>16</v>
      </c>
      <c r="AJ92" s="58" t="s">
        <v>0</v>
      </c>
      <c r="AK92" s="59" t="s">
        <v>67</v>
      </c>
      <c r="AL92" s="64">
        <v>610</v>
      </c>
      <c r="AM92" s="60">
        <v>610</v>
      </c>
      <c r="AN92" s="60">
        <f>8581-862+3895+326</f>
        <v>11940</v>
      </c>
      <c r="AO92" s="65"/>
      <c r="AP92" s="60">
        <v>-11940</v>
      </c>
      <c r="AQ92" s="65"/>
      <c r="AR92" s="60">
        <f>AN92+AP92</f>
        <v>0</v>
      </c>
      <c r="AS92" s="65">
        <f>AQ92+AO92</f>
        <v>0</v>
      </c>
      <c r="AT92" s="60"/>
      <c r="AU92" s="65"/>
      <c r="AV92" s="60">
        <f>AR92+AT92</f>
        <v>0</v>
      </c>
      <c r="AW92" s="65">
        <f>AU92+AS92</f>
        <v>0</v>
      </c>
      <c r="AX92" s="60"/>
      <c r="AY92" s="65"/>
      <c r="AZ92" s="60">
        <f>AV92+AX92</f>
        <v>0</v>
      </c>
      <c r="BA92" s="65">
        <f>AY92+AW92</f>
        <v>0</v>
      </c>
      <c r="BB92" s="60"/>
      <c r="BC92" s="65"/>
      <c r="BD92" s="65"/>
      <c r="BE92" s="65">
        <f>BC92+BA92</f>
        <v>0</v>
      </c>
    </row>
    <row r="93" spans="1:57" s="62" customFormat="1" ht="24" customHeight="1">
      <c r="A93" s="57"/>
      <c r="B93" s="51" t="s">
        <v>23</v>
      </c>
      <c r="C93" s="7">
        <v>913</v>
      </c>
      <c r="D93" s="7" t="s">
        <v>16</v>
      </c>
      <c r="E93" s="7" t="s">
        <v>0</v>
      </c>
      <c r="F93" s="7" t="s">
        <v>119</v>
      </c>
      <c r="G93" s="7"/>
      <c r="H93" s="10"/>
      <c r="I93" s="34"/>
      <c r="J93" s="10"/>
      <c r="K93" s="34"/>
      <c r="L93" s="10"/>
      <c r="M93" s="34"/>
      <c r="N93" s="10"/>
      <c r="O93" s="34"/>
      <c r="P93" s="10"/>
      <c r="Q93" s="34"/>
      <c r="R93" s="10"/>
      <c r="S93" s="34"/>
      <c r="T93" s="20"/>
      <c r="U93" s="20"/>
      <c r="V93" s="20">
        <f t="shared" ref="V93:AE94" si="93">V94</f>
        <v>0</v>
      </c>
      <c r="W93" s="20">
        <f t="shared" si="93"/>
        <v>0</v>
      </c>
      <c r="X93" s="20">
        <f t="shared" si="93"/>
        <v>0</v>
      </c>
      <c r="Y93" s="20">
        <f t="shared" si="93"/>
        <v>0</v>
      </c>
      <c r="Z93" s="20">
        <f t="shared" si="93"/>
        <v>0</v>
      </c>
      <c r="AA93" s="20">
        <f t="shared" si="93"/>
        <v>0</v>
      </c>
      <c r="AB93" s="20">
        <f t="shared" si="93"/>
        <v>0</v>
      </c>
      <c r="AC93" s="20">
        <f t="shared" si="93"/>
        <v>0</v>
      </c>
      <c r="AD93" s="20">
        <f t="shared" si="93"/>
        <v>0</v>
      </c>
      <c r="AE93" s="20">
        <f t="shared" si="93"/>
        <v>0</v>
      </c>
      <c r="AF93" s="20">
        <v>2412</v>
      </c>
      <c r="AG93" s="66"/>
      <c r="AH93" s="58"/>
      <c r="AI93" s="58"/>
      <c r="AJ93" s="58"/>
      <c r="AK93" s="59"/>
      <c r="AL93" s="64"/>
      <c r="AM93" s="60"/>
      <c r="AN93" s="60"/>
      <c r="AO93" s="65"/>
      <c r="AP93" s="60"/>
      <c r="AQ93" s="65"/>
      <c r="AR93" s="60"/>
      <c r="AS93" s="65"/>
      <c r="AT93" s="60"/>
      <c r="AU93" s="65"/>
      <c r="AV93" s="60"/>
      <c r="AW93" s="65"/>
      <c r="AX93" s="60"/>
      <c r="AY93" s="65"/>
      <c r="AZ93" s="60"/>
      <c r="BA93" s="65"/>
      <c r="BB93" s="60"/>
      <c r="BC93" s="65"/>
      <c r="BD93" s="65"/>
      <c r="BE93" s="65"/>
    </row>
    <row r="94" spans="1:57" s="62" customFormat="1" ht="43.5" customHeight="1">
      <c r="A94" s="57"/>
      <c r="B94" s="51" t="s">
        <v>13</v>
      </c>
      <c r="C94" s="7">
        <v>913</v>
      </c>
      <c r="D94" s="7" t="s">
        <v>16</v>
      </c>
      <c r="E94" s="7" t="s">
        <v>0</v>
      </c>
      <c r="F94" s="7" t="s">
        <v>119</v>
      </c>
      <c r="G94" s="7" t="s">
        <v>14</v>
      </c>
      <c r="H94" s="10"/>
      <c r="I94" s="34"/>
      <c r="J94" s="10"/>
      <c r="K94" s="34"/>
      <c r="L94" s="10"/>
      <c r="M94" s="34"/>
      <c r="N94" s="10"/>
      <c r="O94" s="34"/>
      <c r="P94" s="10"/>
      <c r="Q94" s="34"/>
      <c r="R94" s="10"/>
      <c r="S94" s="34"/>
      <c r="T94" s="20"/>
      <c r="U94" s="20"/>
      <c r="V94" s="20">
        <f t="shared" si="93"/>
        <v>0</v>
      </c>
      <c r="W94" s="20">
        <f t="shared" si="93"/>
        <v>0</v>
      </c>
      <c r="X94" s="20">
        <f t="shared" si="93"/>
        <v>0</v>
      </c>
      <c r="Y94" s="20">
        <f t="shared" si="93"/>
        <v>0</v>
      </c>
      <c r="Z94" s="20">
        <f t="shared" si="93"/>
        <v>0</v>
      </c>
      <c r="AA94" s="20">
        <f t="shared" si="93"/>
        <v>0</v>
      </c>
      <c r="AB94" s="20">
        <f t="shared" si="93"/>
        <v>0</v>
      </c>
      <c r="AC94" s="20">
        <f t="shared" si="93"/>
        <v>0</v>
      </c>
      <c r="AD94" s="20">
        <f t="shared" si="93"/>
        <v>0</v>
      </c>
      <c r="AE94" s="20">
        <f t="shared" si="93"/>
        <v>0</v>
      </c>
      <c r="AF94" s="20">
        <v>2412</v>
      </c>
      <c r="AG94" s="66"/>
      <c r="AH94" s="58"/>
      <c r="AI94" s="58"/>
      <c r="AJ94" s="58"/>
      <c r="AK94" s="59"/>
      <c r="AL94" s="64"/>
      <c r="AM94" s="60"/>
      <c r="AN94" s="60"/>
      <c r="AO94" s="65"/>
      <c r="AP94" s="60"/>
      <c r="AQ94" s="65"/>
      <c r="AR94" s="60"/>
      <c r="AS94" s="65"/>
      <c r="AT94" s="60"/>
      <c r="AU94" s="65"/>
      <c r="AV94" s="60"/>
      <c r="AW94" s="65"/>
      <c r="AX94" s="60"/>
      <c r="AY94" s="65"/>
      <c r="AZ94" s="60"/>
      <c r="BA94" s="65"/>
      <c r="BB94" s="60"/>
      <c r="BC94" s="65"/>
      <c r="BD94" s="65"/>
      <c r="BE94" s="65"/>
    </row>
    <row r="95" spans="1:57" s="62" customFormat="1" ht="29.25" customHeight="1">
      <c r="A95" s="57"/>
      <c r="B95" s="14" t="s">
        <v>44</v>
      </c>
      <c r="C95" s="7">
        <v>913</v>
      </c>
      <c r="D95" s="7" t="s">
        <v>16</v>
      </c>
      <c r="E95" s="7" t="s">
        <v>0</v>
      </c>
      <c r="F95" s="7" t="s">
        <v>119</v>
      </c>
      <c r="G95" s="20">
        <v>610</v>
      </c>
      <c r="H95" s="10"/>
      <c r="I95" s="34"/>
      <c r="J95" s="10"/>
      <c r="K95" s="34"/>
      <c r="L95" s="10"/>
      <c r="M95" s="34"/>
      <c r="N95" s="10"/>
      <c r="O95" s="34"/>
      <c r="P95" s="10"/>
      <c r="Q95" s="34"/>
      <c r="R95" s="10"/>
      <c r="S95" s="34"/>
      <c r="T95" s="2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37">
        <v>2412</v>
      </c>
      <c r="AG95" s="66"/>
      <c r="AH95" s="58"/>
      <c r="AI95" s="58"/>
      <c r="AJ95" s="58"/>
      <c r="AK95" s="59"/>
      <c r="AL95" s="64"/>
      <c r="AM95" s="60"/>
      <c r="AN95" s="60"/>
      <c r="AO95" s="65"/>
      <c r="AP95" s="60"/>
      <c r="AQ95" s="65"/>
      <c r="AR95" s="60"/>
      <c r="AS95" s="65"/>
      <c r="AT95" s="60"/>
      <c r="AU95" s="65"/>
      <c r="AV95" s="60"/>
      <c r="AW95" s="65"/>
      <c r="AX95" s="60"/>
      <c r="AY95" s="65"/>
      <c r="AZ95" s="60"/>
      <c r="BA95" s="65"/>
      <c r="BB95" s="60"/>
      <c r="BC95" s="65"/>
      <c r="BD95" s="65"/>
      <c r="BE95" s="65"/>
    </row>
    <row r="96" spans="1:57" s="62" customFormat="1" ht="66">
      <c r="A96" s="57"/>
      <c r="B96" s="13" t="s">
        <v>50</v>
      </c>
      <c r="C96" s="7">
        <v>913</v>
      </c>
      <c r="D96" s="7" t="s">
        <v>16</v>
      </c>
      <c r="E96" s="7" t="s">
        <v>0</v>
      </c>
      <c r="F96" s="11" t="s">
        <v>120</v>
      </c>
      <c r="G96" s="7"/>
      <c r="H96" s="10">
        <f>H97</f>
        <v>41442</v>
      </c>
      <c r="I96" s="10"/>
      <c r="J96" s="10">
        <f>J97</f>
        <v>0</v>
      </c>
      <c r="K96" s="10"/>
      <c r="L96" s="10">
        <f>L97</f>
        <v>41442</v>
      </c>
      <c r="M96" s="10"/>
      <c r="N96" s="10">
        <f>N97</f>
        <v>0</v>
      </c>
      <c r="O96" s="10"/>
      <c r="P96" s="10">
        <f>P97</f>
        <v>41442</v>
      </c>
      <c r="Q96" s="10"/>
      <c r="R96" s="10">
        <f>R97</f>
        <v>0</v>
      </c>
      <c r="S96" s="10"/>
      <c r="T96" s="9"/>
      <c r="U96" s="9"/>
      <c r="V96" s="9">
        <f t="shared" ref="V96:AE98" si="94">V97</f>
        <v>0</v>
      </c>
      <c r="W96" s="9">
        <f t="shared" si="94"/>
        <v>0</v>
      </c>
      <c r="X96" s="9">
        <f t="shared" si="94"/>
        <v>0</v>
      </c>
      <c r="Y96" s="9">
        <f t="shared" si="94"/>
        <v>0</v>
      </c>
      <c r="Z96" s="9">
        <f t="shared" si="94"/>
        <v>0</v>
      </c>
      <c r="AA96" s="9">
        <f t="shared" si="94"/>
        <v>0</v>
      </c>
      <c r="AB96" s="9">
        <f t="shared" si="94"/>
        <v>0</v>
      </c>
      <c r="AC96" s="9">
        <f t="shared" si="94"/>
        <v>0</v>
      </c>
      <c r="AD96" s="9">
        <f t="shared" si="94"/>
        <v>0</v>
      </c>
      <c r="AE96" s="9">
        <f t="shared" si="94"/>
        <v>0</v>
      </c>
      <c r="AF96" s="9">
        <v>51414</v>
      </c>
      <c r="AG96" s="66" t="s">
        <v>19</v>
      </c>
      <c r="AH96" s="58">
        <v>913</v>
      </c>
      <c r="AI96" s="58" t="s">
        <v>16</v>
      </c>
      <c r="AJ96" s="58" t="s">
        <v>0</v>
      </c>
      <c r="AK96" s="59" t="s">
        <v>67</v>
      </c>
      <c r="AL96" s="64">
        <v>620</v>
      </c>
      <c r="AM96" s="60">
        <v>620</v>
      </c>
      <c r="AN96" s="60">
        <f>862+288</f>
        <v>1150</v>
      </c>
      <c r="AO96" s="65"/>
      <c r="AP96" s="60">
        <v>-1150</v>
      </c>
      <c r="AQ96" s="65"/>
      <c r="AR96" s="60">
        <f>AN96+AP96</f>
        <v>0</v>
      </c>
      <c r="AS96" s="65">
        <f>AQ96+AO96</f>
        <v>0</v>
      </c>
      <c r="AT96" s="60"/>
      <c r="AU96" s="65"/>
      <c r="AV96" s="60">
        <f>AR96+AT96</f>
        <v>0</v>
      </c>
      <c r="AW96" s="65">
        <f>AU96+AS96</f>
        <v>0</v>
      </c>
      <c r="AX96" s="60"/>
      <c r="AY96" s="65"/>
      <c r="AZ96" s="60">
        <f>AV96+AX96</f>
        <v>0</v>
      </c>
      <c r="BA96" s="65">
        <f>AY96+AW96</f>
        <v>0</v>
      </c>
      <c r="BB96" s="60"/>
      <c r="BC96" s="65"/>
      <c r="BD96" s="65"/>
      <c r="BE96" s="65">
        <f>BC96+BA96</f>
        <v>0</v>
      </c>
    </row>
    <row r="97" spans="1:57" s="62" customFormat="1" ht="33">
      <c r="A97" s="57"/>
      <c r="B97" s="14" t="s">
        <v>54</v>
      </c>
      <c r="C97" s="7">
        <v>913</v>
      </c>
      <c r="D97" s="7" t="s">
        <v>16</v>
      </c>
      <c r="E97" s="7" t="s">
        <v>0</v>
      </c>
      <c r="F97" s="11" t="s">
        <v>121</v>
      </c>
      <c r="G97" s="7"/>
      <c r="H97" s="10">
        <f>H98</f>
        <v>41442</v>
      </c>
      <c r="I97" s="10"/>
      <c r="J97" s="10">
        <f>J98</f>
        <v>0</v>
      </c>
      <c r="K97" s="10"/>
      <c r="L97" s="10">
        <f>L98</f>
        <v>41442</v>
      </c>
      <c r="M97" s="10"/>
      <c r="N97" s="10">
        <f>N98</f>
        <v>0</v>
      </c>
      <c r="O97" s="10"/>
      <c r="P97" s="10">
        <f>P98</f>
        <v>41442</v>
      </c>
      <c r="Q97" s="10"/>
      <c r="R97" s="10">
        <f>R98</f>
        <v>0</v>
      </c>
      <c r="S97" s="10"/>
      <c r="T97" s="9"/>
      <c r="U97" s="9"/>
      <c r="V97" s="9">
        <f t="shared" si="94"/>
        <v>0</v>
      </c>
      <c r="W97" s="9">
        <f t="shared" si="94"/>
        <v>0</v>
      </c>
      <c r="X97" s="9">
        <f t="shared" si="94"/>
        <v>0</v>
      </c>
      <c r="Y97" s="9">
        <f t="shared" si="94"/>
        <v>0</v>
      </c>
      <c r="Z97" s="9">
        <f t="shared" si="94"/>
        <v>0</v>
      </c>
      <c r="AA97" s="9">
        <f t="shared" si="94"/>
        <v>0</v>
      </c>
      <c r="AB97" s="9">
        <f t="shared" si="94"/>
        <v>0</v>
      </c>
      <c r="AC97" s="9">
        <f t="shared" si="94"/>
        <v>0</v>
      </c>
      <c r="AD97" s="9">
        <f t="shared" si="94"/>
        <v>0</v>
      </c>
      <c r="AE97" s="9">
        <f t="shared" si="94"/>
        <v>0</v>
      </c>
      <c r="AF97" s="9">
        <v>51414</v>
      </c>
      <c r="AG97" s="61" t="s">
        <v>31</v>
      </c>
      <c r="AH97" s="58">
        <v>913</v>
      </c>
      <c r="AI97" s="58" t="s">
        <v>16</v>
      </c>
      <c r="AJ97" s="58" t="s">
        <v>0</v>
      </c>
      <c r="AK97" s="59" t="s">
        <v>40</v>
      </c>
      <c r="AL97" s="58"/>
      <c r="AM97" s="60"/>
      <c r="AN97" s="60">
        <f t="shared" ref="AN97:BC98" si="95">AN98</f>
        <v>26774</v>
      </c>
      <c r="AO97" s="60">
        <f t="shared" si="95"/>
        <v>0</v>
      </c>
      <c r="AP97" s="60">
        <f t="shared" si="95"/>
        <v>-2222</v>
      </c>
      <c r="AQ97" s="60">
        <f t="shared" si="95"/>
        <v>0</v>
      </c>
      <c r="AR97" s="60">
        <f t="shared" si="95"/>
        <v>24552</v>
      </c>
      <c r="AS97" s="60">
        <f t="shared" si="95"/>
        <v>0</v>
      </c>
      <c r="AT97" s="60">
        <f t="shared" si="95"/>
        <v>0</v>
      </c>
      <c r="AU97" s="60">
        <f t="shared" si="95"/>
        <v>0</v>
      </c>
      <c r="AV97" s="60">
        <f t="shared" si="95"/>
        <v>24552</v>
      </c>
      <c r="AW97" s="60">
        <f t="shared" si="95"/>
        <v>0</v>
      </c>
      <c r="AX97" s="60">
        <f t="shared" si="95"/>
        <v>0</v>
      </c>
      <c r="AY97" s="60">
        <f t="shared" si="95"/>
        <v>0</v>
      </c>
      <c r="AZ97" s="60">
        <f t="shared" si="95"/>
        <v>24552</v>
      </c>
      <c r="BA97" s="60">
        <f t="shared" si="95"/>
        <v>0</v>
      </c>
      <c r="BB97" s="60">
        <f t="shared" si="95"/>
        <v>0</v>
      </c>
      <c r="BC97" s="60">
        <f t="shared" si="95"/>
        <v>0</v>
      </c>
      <c r="BD97" s="60">
        <f t="shared" ref="BB97:BE98" si="96">BD98</f>
        <v>0</v>
      </c>
      <c r="BE97" s="60">
        <f t="shared" si="96"/>
        <v>0</v>
      </c>
    </row>
    <row r="98" spans="1:57" s="62" customFormat="1" ht="33">
      <c r="A98" s="57"/>
      <c r="B98" s="13" t="s">
        <v>10</v>
      </c>
      <c r="C98" s="7">
        <v>913</v>
      </c>
      <c r="D98" s="7" t="s">
        <v>16</v>
      </c>
      <c r="E98" s="7" t="s">
        <v>0</v>
      </c>
      <c r="F98" s="11" t="s">
        <v>121</v>
      </c>
      <c r="G98" s="7" t="s">
        <v>11</v>
      </c>
      <c r="H98" s="10">
        <f>H99</f>
        <v>41442</v>
      </c>
      <c r="I98" s="10"/>
      <c r="J98" s="10">
        <f>J99</f>
        <v>0</v>
      </c>
      <c r="K98" s="10"/>
      <c r="L98" s="10">
        <f>L99</f>
        <v>41442</v>
      </c>
      <c r="M98" s="10"/>
      <c r="N98" s="10">
        <f>N99</f>
        <v>0</v>
      </c>
      <c r="O98" s="10"/>
      <c r="P98" s="10">
        <f>P99</f>
        <v>41442</v>
      </c>
      <c r="Q98" s="10"/>
      <c r="R98" s="10">
        <f>R99</f>
        <v>0</v>
      </c>
      <c r="S98" s="10"/>
      <c r="T98" s="9"/>
      <c r="U98" s="9"/>
      <c r="V98" s="9">
        <f t="shared" si="94"/>
        <v>0</v>
      </c>
      <c r="W98" s="9">
        <f t="shared" si="94"/>
        <v>0</v>
      </c>
      <c r="X98" s="9">
        <f t="shared" si="94"/>
        <v>0</v>
      </c>
      <c r="Y98" s="9">
        <f t="shared" si="94"/>
        <v>0</v>
      </c>
      <c r="Z98" s="9">
        <f t="shared" si="94"/>
        <v>0</v>
      </c>
      <c r="AA98" s="9">
        <f t="shared" si="94"/>
        <v>0</v>
      </c>
      <c r="AB98" s="9">
        <f t="shared" si="94"/>
        <v>0</v>
      </c>
      <c r="AC98" s="9">
        <f t="shared" si="94"/>
        <v>0</v>
      </c>
      <c r="AD98" s="9">
        <f t="shared" si="94"/>
        <v>0</v>
      </c>
      <c r="AE98" s="9">
        <f t="shared" si="94"/>
        <v>0</v>
      </c>
      <c r="AF98" s="9">
        <v>51414</v>
      </c>
      <c r="AG98" s="61" t="s">
        <v>13</v>
      </c>
      <c r="AH98" s="58">
        <v>913</v>
      </c>
      <c r="AI98" s="58" t="s">
        <v>16</v>
      </c>
      <c r="AJ98" s="58" t="s">
        <v>0</v>
      </c>
      <c r="AK98" s="59" t="s">
        <v>40</v>
      </c>
      <c r="AL98" s="58" t="s">
        <v>14</v>
      </c>
      <c r="AM98" s="63"/>
      <c r="AN98" s="63">
        <f t="shared" si="95"/>
        <v>26774</v>
      </c>
      <c r="AO98" s="63">
        <f t="shared" si="95"/>
        <v>0</v>
      </c>
      <c r="AP98" s="63">
        <f t="shared" si="95"/>
        <v>-2222</v>
      </c>
      <c r="AQ98" s="63">
        <f t="shared" si="95"/>
        <v>0</v>
      </c>
      <c r="AR98" s="63">
        <f t="shared" si="95"/>
        <v>24552</v>
      </c>
      <c r="AS98" s="63">
        <f t="shared" si="95"/>
        <v>0</v>
      </c>
      <c r="AT98" s="63">
        <f t="shared" si="95"/>
        <v>0</v>
      </c>
      <c r="AU98" s="63">
        <f t="shared" si="95"/>
        <v>0</v>
      </c>
      <c r="AV98" s="63">
        <f t="shared" si="95"/>
        <v>24552</v>
      </c>
      <c r="AW98" s="63">
        <f t="shared" si="95"/>
        <v>0</v>
      </c>
      <c r="AX98" s="63">
        <f t="shared" si="95"/>
        <v>0</v>
      </c>
      <c r="AY98" s="63">
        <f t="shared" si="95"/>
        <v>0</v>
      </c>
      <c r="AZ98" s="63">
        <f t="shared" si="95"/>
        <v>24552</v>
      </c>
      <c r="BA98" s="63">
        <f t="shared" si="95"/>
        <v>0</v>
      </c>
      <c r="BB98" s="63">
        <f t="shared" si="96"/>
        <v>0</v>
      </c>
      <c r="BC98" s="63">
        <f t="shared" si="96"/>
        <v>0</v>
      </c>
      <c r="BD98" s="63">
        <f t="shared" si="96"/>
        <v>0</v>
      </c>
      <c r="BE98" s="63">
        <f t="shared" si="96"/>
        <v>0</v>
      </c>
    </row>
    <row r="99" spans="1:57" s="62" customFormat="1" ht="66.75" customHeight="1">
      <c r="A99" s="57"/>
      <c r="B99" s="13" t="s">
        <v>45</v>
      </c>
      <c r="C99" s="7">
        <v>913</v>
      </c>
      <c r="D99" s="7" t="s">
        <v>16</v>
      </c>
      <c r="E99" s="7" t="s">
        <v>0</v>
      </c>
      <c r="F99" s="11" t="s">
        <v>121</v>
      </c>
      <c r="G99" s="20">
        <v>810</v>
      </c>
      <c r="H99" s="10">
        <f>39762+1680</f>
        <v>41442</v>
      </c>
      <c r="I99" s="10"/>
      <c r="J99" s="10"/>
      <c r="K99" s="10"/>
      <c r="L99" s="10">
        <f>39762+1680</f>
        <v>41442</v>
      </c>
      <c r="M99" s="10"/>
      <c r="N99" s="10"/>
      <c r="O99" s="10"/>
      <c r="P99" s="10">
        <f>39762+1680</f>
        <v>41442</v>
      </c>
      <c r="Q99" s="10"/>
      <c r="R99" s="10"/>
      <c r="S99" s="10"/>
      <c r="T99" s="2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38">
        <v>51414</v>
      </c>
      <c r="AG99" s="66" t="s">
        <v>44</v>
      </c>
      <c r="AH99" s="58">
        <v>913</v>
      </c>
      <c r="AI99" s="58" t="s">
        <v>16</v>
      </c>
      <c r="AJ99" s="58" t="s">
        <v>0</v>
      </c>
      <c r="AK99" s="59" t="s">
        <v>40</v>
      </c>
      <c r="AL99" s="64">
        <v>610</v>
      </c>
      <c r="AM99" s="63">
        <v>610</v>
      </c>
      <c r="AN99" s="63">
        <f>24870+3910-2006</f>
        <v>26774</v>
      </c>
      <c r="AO99" s="65"/>
      <c r="AP99" s="63">
        <v>-2222</v>
      </c>
      <c r="AQ99" s="65"/>
      <c r="AR99" s="63">
        <f>AN99+AP99</f>
        <v>24552</v>
      </c>
      <c r="AS99" s="65"/>
      <c r="AT99" s="63"/>
      <c r="AU99" s="65"/>
      <c r="AV99" s="63">
        <f>AR99+AT99</f>
        <v>24552</v>
      </c>
      <c r="AW99" s="65"/>
      <c r="AX99" s="63"/>
      <c r="AY99" s="65"/>
      <c r="AZ99" s="63">
        <f>AV99+AX99</f>
        <v>24552</v>
      </c>
      <c r="BA99" s="65"/>
      <c r="BB99" s="63"/>
      <c r="BC99" s="65"/>
      <c r="BD99" s="64"/>
      <c r="BE99" s="64">
        <f>BA99+BC99</f>
        <v>0</v>
      </c>
    </row>
  </sheetData>
  <autoFilter ref="A6:BE93"/>
  <mergeCells count="39">
    <mergeCell ref="M4:M5"/>
    <mergeCell ref="N4:N5"/>
    <mergeCell ref="O4:O5"/>
    <mergeCell ref="Q4:Q5"/>
    <mergeCell ref="C3:C5"/>
    <mergeCell ref="D3:D5"/>
    <mergeCell ref="E3:E5"/>
    <mergeCell ref="J4:J5"/>
    <mergeCell ref="P4:P5"/>
    <mergeCell ref="L4:L5"/>
    <mergeCell ref="H4:H5"/>
    <mergeCell ref="F3:F5"/>
    <mergeCell ref="G3:G5"/>
    <mergeCell ref="K4:K5"/>
    <mergeCell ref="I4:I5"/>
    <mergeCell ref="AD4:AD5"/>
    <mergeCell ref="V4:V5"/>
    <mergeCell ref="W4:W5"/>
    <mergeCell ref="X4:X5"/>
    <mergeCell ref="Y4:Y5"/>
    <mergeCell ref="Z4:Z5"/>
    <mergeCell ref="AA4:AA5"/>
    <mergeCell ref="AB4:AB5"/>
    <mergeCell ref="AF4:AF5"/>
    <mergeCell ref="T3:AF3"/>
    <mergeCell ref="AE4:AE5"/>
    <mergeCell ref="B1:U1"/>
    <mergeCell ref="B3:B5"/>
    <mergeCell ref="H3:I3"/>
    <mergeCell ref="J3:K3"/>
    <mergeCell ref="L3:M3"/>
    <mergeCell ref="N3:O3"/>
    <mergeCell ref="P3:Q3"/>
    <mergeCell ref="R3:S3"/>
    <mergeCell ref="R4:R5"/>
    <mergeCell ref="S4:S5"/>
    <mergeCell ref="T4:T5"/>
    <mergeCell ref="U4:U5"/>
    <mergeCell ref="AC4:AC5"/>
  </mergeCells>
  <pageMargins left="0.43307086614173229" right="0.19685039370078741" top="0.82677165354330717" bottom="0.35433070866141736" header="0.51181102362204722" footer="0.39370078740157483"/>
  <pageSetup paperSize="9" scale="56" firstPageNumber="131" fitToHeight="3" orientation="portrait" r:id="rId1"/>
  <headerFooter differentFirst="1" alignWithMargins="0">
    <oddHeader>&amp;C&amp;P</oddHeader>
  </headerFooter>
  <rowBreaks count="3" manualBreakCount="3">
    <brk id="37" max="31" man="1"/>
    <brk id="46" max="31" man="1"/>
    <brk id="79" max="3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2018-2020</vt:lpstr>
      <vt:lpstr>'2018-2020'!Область_печати</vt:lpstr>
    </vt:vector>
  </TitlesOfParts>
  <Company>depfin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Чурашова</dc:creator>
  <cp:lastModifiedBy>Дмитриева Галина Анатольевна</cp:lastModifiedBy>
  <cp:lastPrinted>2017-09-07T09:10:16Z</cp:lastPrinted>
  <dcterms:created xsi:type="dcterms:W3CDTF">2007-01-25T06:11:58Z</dcterms:created>
  <dcterms:modified xsi:type="dcterms:W3CDTF">2017-09-12T05:41:15Z</dcterms:modified>
</cp:coreProperties>
</file>