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BE9BE57-B75D-47E5-BE78-E2A7C793CEF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90" i="1" l="1"/>
  <c r="AU90" i="1"/>
  <c r="BI89" i="1"/>
  <c r="BG89" i="1"/>
  <c r="BG90" i="1" s="1"/>
  <c r="BF89" i="1"/>
  <c r="AT89" i="1"/>
  <c r="AS89" i="1"/>
  <c r="AJ89" i="1"/>
  <c r="BJ88" i="1"/>
  <c r="BJ86" i="1"/>
  <c r="BJ85" i="1"/>
  <c r="BD85" i="1"/>
  <c r="BD84" i="1"/>
  <c r="BD89" i="1" s="1"/>
  <c r="AT82" i="1"/>
  <c r="AS82" i="1"/>
  <c r="AJ82" i="1"/>
  <c r="BJ81" i="1"/>
  <c r="BJ80" i="1"/>
  <c r="BD79" i="1"/>
  <c r="BD82" i="1" s="1"/>
  <c r="BJ78" i="1"/>
  <c r="BG76" i="1"/>
  <c r="BD76" i="1"/>
  <c r="AT76" i="1"/>
  <c r="AS76" i="1"/>
  <c r="AJ76" i="1"/>
  <c r="BJ75" i="1"/>
  <c r="BJ74" i="1"/>
  <c r="BJ73" i="1"/>
  <c r="BJ72" i="1"/>
  <c r="BI70" i="1"/>
  <c r="BI90" i="1" s="1"/>
  <c r="BG70" i="1"/>
  <c r="AT70" i="1"/>
  <c r="AS70" i="1"/>
  <c r="AJ70" i="1"/>
  <c r="BJ69" i="1"/>
  <c r="BJ68" i="1"/>
  <c r="BJ67" i="1"/>
  <c r="BD66" i="1"/>
  <c r="BJ66" i="1" s="1"/>
  <c r="BJ70" i="1" s="1"/>
  <c r="BG64" i="1"/>
  <c r="AT64" i="1"/>
  <c r="AS64" i="1"/>
  <c r="AJ64" i="1"/>
  <c r="BJ63" i="1"/>
  <c r="BJ62" i="1"/>
  <c r="BD60" i="1"/>
  <c r="BD64" i="1" s="1"/>
  <c r="BH58" i="1"/>
  <c r="BH90" i="1" s="1"/>
  <c r="BG58" i="1"/>
  <c r="AT58" i="1"/>
  <c r="AS58" i="1"/>
  <c r="AJ58" i="1"/>
  <c r="BJ57" i="1"/>
  <c r="BJ56" i="1"/>
  <c r="BJ55" i="1"/>
  <c r="BJ54" i="1"/>
  <c r="BJ53" i="1"/>
  <c r="BD52" i="1"/>
  <c r="BJ52" i="1" s="1"/>
  <c r="AT50" i="1"/>
  <c r="AS50" i="1"/>
  <c r="AJ50" i="1"/>
  <c r="BJ49" i="1"/>
  <c r="BJ48" i="1"/>
  <c r="BJ47" i="1"/>
  <c r="BJ46" i="1"/>
  <c r="BD45" i="1"/>
  <c r="BD50" i="1" s="1"/>
  <c r="BD44" i="1"/>
  <c r="BJ44" i="1" s="1"/>
  <c r="AT42" i="1"/>
  <c r="AS42" i="1"/>
  <c r="AJ42" i="1"/>
  <c r="BD41" i="1"/>
  <c r="BJ41" i="1" s="1"/>
  <c r="BD40" i="1"/>
  <c r="BD42" i="1" s="1"/>
  <c r="BD38" i="1"/>
  <c r="AT38" i="1"/>
  <c r="AS38" i="1"/>
  <c r="AJ38" i="1"/>
  <c r="BJ37" i="1"/>
  <c r="BD37" i="1"/>
  <c r="BD36" i="1"/>
  <c r="BJ36" i="1" s="1"/>
  <c r="BJ38" i="1" s="1"/>
  <c r="AT34" i="1"/>
  <c r="AS34" i="1"/>
  <c r="AJ34" i="1"/>
  <c r="BJ33" i="1"/>
  <c r="BJ32" i="1"/>
  <c r="BD32" i="1"/>
  <c r="BD31" i="1"/>
  <c r="BJ31" i="1" s="1"/>
  <c r="BJ30" i="1"/>
  <c r="BD30" i="1"/>
  <c r="BJ29" i="1"/>
  <c r="BD28" i="1"/>
  <c r="BD34" i="1" s="1"/>
  <c r="BE26" i="1"/>
  <c r="BE90" i="1" s="1"/>
  <c r="AT26" i="1"/>
  <c r="AS26" i="1"/>
  <c r="AJ26" i="1"/>
  <c r="BD25" i="1"/>
  <c r="BJ25" i="1" s="1"/>
  <c r="BD24" i="1"/>
  <c r="BJ50" i="1" l="1"/>
  <c r="AJ90" i="1"/>
  <c r="BJ45" i="1"/>
  <c r="BJ76" i="1"/>
  <c r="AT90" i="1"/>
  <c r="AS90" i="1"/>
  <c r="BJ58" i="1"/>
  <c r="BJ82" i="1"/>
  <c r="BJ84" i="1"/>
  <c r="BJ89" i="1" s="1"/>
  <c r="BD26" i="1"/>
  <c r="BD58" i="1"/>
  <c r="BD70" i="1"/>
  <c r="BD90" i="1" s="1"/>
  <c r="BJ24" i="1"/>
  <c r="BJ26" i="1" s="1"/>
  <c r="BJ28" i="1"/>
  <c r="BJ34" i="1" s="1"/>
  <c r="BJ40" i="1"/>
  <c r="BJ42" i="1" s="1"/>
  <c r="BJ60" i="1"/>
  <c r="BJ64" i="1" s="1"/>
  <c r="BJ90" i="1" l="1"/>
</calcChain>
</file>

<file path=xl/sharedStrings.xml><?xml version="1.0" encoding="utf-8"?>
<sst xmlns="http://schemas.openxmlformats.org/spreadsheetml/2006/main" count="141" uniqueCount="98">
  <si>
    <t>муниципальное казенное  учреждение городского округа Тольятти "Центр профилактики правонарушений" (МКУ "ЦПП")</t>
  </si>
  <si>
    <t>наименование организации</t>
  </si>
  <si>
    <t>ШТАТНОЕ РАСПИСАНИЕ</t>
  </si>
  <si>
    <t>Номер документа</t>
  </si>
  <si>
    <t>Дата составления</t>
  </si>
  <si>
    <t>1</t>
  </si>
  <si>
    <t>УТВЕРЖДЕНО</t>
  </si>
  <si>
    <t>С.М.Ладейщиков</t>
  </si>
  <si>
    <t>(подпись)</t>
  </si>
  <si>
    <t>(расшифровка подписи)</t>
  </si>
  <si>
    <t>Приказом учреждения от</t>
  </si>
  <si>
    <t>Приказом</t>
  </si>
  <si>
    <t>№</t>
  </si>
  <si>
    <t>на период</t>
  </si>
  <si>
    <t>с 01.01.2021г.</t>
  </si>
  <si>
    <t>по</t>
  </si>
  <si>
    <t>31.12.2021 г</t>
  </si>
  <si>
    <t>Штат в количестве</t>
  </si>
  <si>
    <t>Структурное подразделение</t>
  </si>
  <si>
    <t>Должность (специальность,</t>
  </si>
  <si>
    <t>Количество</t>
  </si>
  <si>
    <t>Тарифная ставка (оклад) и пр., руб</t>
  </si>
  <si>
    <t>Выплаты стимулирующего характера</t>
  </si>
  <si>
    <t>Выплаты компенсационного характера</t>
  </si>
  <si>
    <t>Всего, руб.</t>
  </si>
  <si>
    <t>наименование</t>
  </si>
  <si>
    <t>код</t>
  </si>
  <si>
    <t>профессия), разряд, класс</t>
  </si>
  <si>
    <t>штатных</t>
  </si>
  <si>
    <t>за</t>
  </si>
  <si>
    <t xml:space="preserve">за </t>
  </si>
  <si>
    <t>Премиальные выплаты по итогам работы</t>
  </si>
  <si>
    <t>Выплаты за качество выполняемых работ</t>
  </si>
  <si>
    <t xml:space="preserve">((гр 4*гр. 5) + гр. 6 + гр. 7 +гр. 8+гр 9+гр 10+гр11+гр12) </t>
  </si>
  <si>
    <t>(категория) квалификации</t>
  </si>
  <si>
    <t>единиц</t>
  </si>
  <si>
    <t>выслугу лет</t>
  </si>
  <si>
    <t>классность</t>
  </si>
  <si>
    <t>%</t>
  </si>
  <si>
    <t xml:space="preserve">интенсивность </t>
  </si>
  <si>
    <t>доплпта до прожиточного минимума 12792</t>
  </si>
  <si>
    <t>вредные условия труда</t>
  </si>
  <si>
    <t>За ночные и празд часы</t>
  </si>
  <si>
    <t>Руководство</t>
  </si>
  <si>
    <t>01</t>
  </si>
  <si>
    <t>Директор</t>
  </si>
  <si>
    <t>Заместитель директора</t>
  </si>
  <si>
    <t>Итого</t>
  </si>
  <si>
    <t>Администрация</t>
  </si>
  <si>
    <t>02</t>
  </si>
  <si>
    <t>Секретарь руководителя</t>
  </si>
  <si>
    <t>Специалист по охране труда</t>
  </si>
  <si>
    <t>Юрисконсульт</t>
  </si>
  <si>
    <t xml:space="preserve">Инженер </t>
  </si>
  <si>
    <t>Инженер-программист</t>
  </si>
  <si>
    <t>Экономист</t>
  </si>
  <si>
    <t>Отдел кадров</t>
  </si>
  <si>
    <t>03</t>
  </si>
  <si>
    <t>Начальник отдела кадров</t>
  </si>
  <si>
    <t>Специалист по кадрам</t>
  </si>
  <si>
    <t>Бухгалтерия</t>
  </si>
  <si>
    <t>04</t>
  </si>
  <si>
    <t>Главный бухгалтер</t>
  </si>
  <si>
    <t>Бухгалтер 1 категории</t>
  </si>
  <si>
    <t>Отдел профилктики</t>
  </si>
  <si>
    <t>05</t>
  </si>
  <si>
    <t xml:space="preserve">Начальник отдела </t>
  </si>
  <si>
    <t xml:space="preserve">Заместитель начальник отдела </t>
  </si>
  <si>
    <t>Инспектор</t>
  </si>
  <si>
    <t>Старший инспектор</t>
  </si>
  <si>
    <t>Отдел материально-технического обеспечения</t>
  </si>
  <si>
    <t>06</t>
  </si>
  <si>
    <t>Заведующий хозяйством</t>
  </si>
  <si>
    <t>Электромонтер по ремонту и обслуживанию электрооборудования</t>
  </si>
  <si>
    <t>Рабочий по комплексному обслуживанию и ремонту здания</t>
  </si>
  <si>
    <t>Уборщик служебных помещений</t>
  </si>
  <si>
    <t xml:space="preserve">Водитель </t>
  </si>
  <si>
    <t>Территориальный отдел № 1</t>
  </si>
  <si>
    <t>07</t>
  </si>
  <si>
    <t>Начальник отдела</t>
  </si>
  <si>
    <t>Территориальный отдел № 2</t>
  </si>
  <si>
    <t>08</t>
  </si>
  <si>
    <t>Заместитель начальника отдела</t>
  </si>
  <si>
    <t>Территориальный отдел № 3</t>
  </si>
  <si>
    <t>09</t>
  </si>
  <si>
    <t>Ситуационный центр</t>
  </si>
  <si>
    <t>10</t>
  </si>
  <si>
    <t>Начальник центра</t>
  </si>
  <si>
    <t>Старший диспетчер</t>
  </si>
  <si>
    <t>Дежурный</t>
  </si>
  <si>
    <t>Отдел контрольно-пропускного режима</t>
  </si>
  <si>
    <t>11</t>
  </si>
  <si>
    <t>Руководитель кадровой службы</t>
  </si>
  <si>
    <t>Начальник ОК</t>
  </si>
  <si>
    <t>должность</t>
  </si>
  <si>
    <t>личная подпись</t>
  </si>
  <si>
    <t>Е.Б.Дворянинова</t>
  </si>
  <si>
    <t>расшифровка подписи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</si>
</sst>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2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3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5" fillId="3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center" vertical="top"/>
    </xf>
    <xf numFmtId="0" fontId="1" fillId="0" borderId="4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0" xfId="0" applyNumberFormat="1" applyFont="1" applyAlignment="1"/>
    <xf numFmtId="0" fontId="6" fillId="0" borderId="0" xfId="0" applyNumberFormat="1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1" fillId="3" borderId="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Alignment="1"/>
    <xf numFmtId="0" fontId="0" fillId="0" borderId="0" xfId="0" applyAlignment="1">
      <alignment horizontal="center" wrapText="1"/>
    </xf>
    <xf numFmtId="0" fontId="1" fillId="0" borderId="0" xfId="0" applyNumberFormat="1" applyFont="1" applyAlignment="1">
      <alignment horizontal="right"/>
    </xf>
    <xf numFmtId="0" fontId="1" fillId="0" borderId="9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3" borderId="1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3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3" borderId="11" xfId="0" applyNumberFormat="1" applyFont="1" applyFill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3" borderId="11" xfId="0" applyNumberFormat="1" applyFont="1" applyFill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" fontId="6" fillId="4" borderId="10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8" xfId="0" applyNumberFormat="1" applyFont="1" applyBorder="1" applyAlignment="1">
      <alignment horizontal="center" wrapText="1"/>
    </xf>
    <xf numFmtId="0" fontId="1" fillId="2" borderId="0" xfId="0" applyNumberFormat="1" applyFont="1" applyFill="1" applyBorder="1" applyAlignment="1">
      <alignment horizontal="center" wrapText="1"/>
    </xf>
    <xf numFmtId="0" fontId="1" fillId="3" borderId="0" xfId="0" applyNumberFormat="1" applyFont="1" applyFill="1" applyBorder="1" applyAlignment="1">
      <alignment horizontal="center" wrapText="1"/>
    </xf>
    <xf numFmtId="1" fontId="1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1" fontId="1" fillId="3" borderId="0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1" fontId="1" fillId="2" borderId="0" xfId="0" applyNumberFormat="1" applyFont="1" applyFill="1" applyAlignment="1">
      <alignment horizontal="center" wrapText="1"/>
    </xf>
    <xf numFmtId="1" fontId="1" fillId="3" borderId="0" xfId="0" applyNumberFormat="1" applyFont="1" applyFill="1" applyAlignment="1">
      <alignment horizontal="center" wrapText="1"/>
    </xf>
    <xf numFmtId="1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8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left"/>
    </xf>
    <xf numFmtId="0" fontId="0" fillId="0" borderId="1" xfId="0" applyBorder="1" applyAlignment="1"/>
    <xf numFmtId="2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 vertical="center"/>
    </xf>
    <xf numFmtId="0" fontId="6" fillId="0" borderId="10" xfId="0" applyNumberFormat="1" applyFont="1" applyBorder="1" applyAlignment="1">
      <alignment horizontal="left" vertical="center"/>
    </xf>
    <xf numFmtId="0" fontId="6" fillId="0" borderId="11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left" vertical="center"/>
    </xf>
    <xf numFmtId="0" fontId="6" fillId="4" borderId="10" xfId="0" applyNumberFormat="1" applyFont="1" applyFill="1" applyBorder="1" applyAlignment="1">
      <alignment horizontal="left" vertical="center"/>
    </xf>
    <xf numFmtId="0" fontId="6" fillId="4" borderId="11" xfId="0" applyNumberFormat="1" applyFont="1" applyFill="1" applyBorder="1" applyAlignment="1">
      <alignment horizontal="left" vertical="center"/>
    </xf>
    <xf numFmtId="0" fontId="6" fillId="3" borderId="3" xfId="0" applyNumberFormat="1" applyFont="1" applyFill="1" applyBorder="1" applyAlignment="1">
      <alignment horizontal="left" vertical="center"/>
    </xf>
    <xf numFmtId="0" fontId="6" fillId="3" borderId="10" xfId="0" applyNumberFormat="1" applyFont="1" applyFill="1" applyBorder="1" applyAlignment="1">
      <alignment horizontal="left" vertical="center"/>
    </xf>
    <xf numFmtId="0" fontId="6" fillId="3" borderId="11" xfId="0" applyNumberFormat="1" applyFont="1" applyFill="1" applyBorder="1" applyAlignment="1">
      <alignment horizontal="left" vertical="center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25"/>
  <sheetViews>
    <sheetView tabSelected="1" topLeftCell="A5" workbookViewId="0">
      <selection activeCell="AF96" sqref="AF96"/>
    </sheetView>
  </sheetViews>
  <sheetFormatPr defaultColWidth="1.42578125" defaultRowHeight="15" x14ac:dyDescent="0.25"/>
  <cols>
    <col min="1" max="8" width="1.42578125" style="110" customWidth="1"/>
    <col min="9" max="9" width="0.140625" style="110" customWidth="1"/>
    <col min="10" max="10" width="1.42578125" style="110" hidden="1" customWidth="1"/>
    <col min="11" max="13" width="1.42578125" style="110" customWidth="1"/>
    <col min="14" max="14" width="4.28515625" style="110" customWidth="1"/>
    <col min="15" max="15" width="5.28515625" style="110" customWidth="1"/>
    <col min="16" max="18" width="1.42578125" style="110" hidden="1" customWidth="1"/>
    <col min="19" max="19" width="8.42578125" style="110" hidden="1" customWidth="1"/>
    <col min="20" max="28" width="1.42578125" style="110" customWidth="1"/>
    <col min="29" max="29" width="1.7109375" style="110" customWidth="1"/>
    <col min="30" max="34" width="1.42578125" style="110" customWidth="1"/>
    <col min="35" max="35" width="14.42578125" style="110" customWidth="1"/>
    <col min="36" max="40" width="1.42578125" style="110" customWidth="1"/>
    <col min="41" max="41" width="2.42578125" style="110" customWidth="1"/>
    <col min="42" max="42" width="0.28515625" style="110" hidden="1" customWidth="1"/>
    <col min="43" max="44" width="1.42578125" style="110" hidden="1" customWidth="1"/>
    <col min="45" max="45" width="11.42578125" style="110" customWidth="1"/>
    <col min="46" max="46" width="10.5703125" style="110" customWidth="1"/>
    <col min="47" max="54" width="1.42578125" style="110" hidden="1" customWidth="1"/>
    <col min="55" max="55" width="3.7109375" style="110" hidden="1" customWidth="1"/>
    <col min="56" max="56" width="10.7109375" style="110" customWidth="1"/>
    <col min="57" max="57" width="8.7109375" style="110" customWidth="1"/>
    <col min="58" max="58" width="9.85546875" style="110" customWidth="1"/>
    <col min="59" max="59" width="9.85546875" style="111" customWidth="1"/>
    <col min="60" max="60" width="10.7109375" style="112" customWidth="1"/>
    <col min="61" max="61" width="10.42578125" style="110" customWidth="1"/>
    <col min="62" max="62" width="15.28515625" style="110" customWidth="1"/>
    <col min="63" max="63" width="9.42578125" style="110" customWidth="1"/>
    <col min="64" max="64" width="6" style="110" customWidth="1"/>
    <col min="65" max="66" width="12.140625" style="110" customWidth="1"/>
    <col min="67" max="67" width="19.140625" style="110" customWidth="1"/>
    <col min="68" max="224" width="1.42578125" style="110"/>
    <col min="225" max="232" width="1.42578125" style="110" customWidth="1"/>
    <col min="233" max="233" width="0.140625" style="110" customWidth="1"/>
    <col min="234" max="234" width="0" style="110" hidden="1" customWidth="1"/>
    <col min="235" max="237" width="1.42578125" style="110" customWidth="1"/>
    <col min="238" max="238" width="8.7109375" style="110" customWidth="1"/>
    <col min="239" max="239" width="5.28515625" style="110" customWidth="1"/>
    <col min="240" max="243" width="0" style="110" hidden="1" customWidth="1"/>
    <col min="244" max="252" width="1.42578125" style="110" customWidth="1"/>
    <col min="253" max="253" width="1.7109375" style="110" customWidth="1"/>
    <col min="254" max="258" width="1.42578125" style="110" customWidth="1"/>
    <col min="259" max="259" width="13.42578125" style="110" customWidth="1"/>
    <col min="260" max="264" width="1.42578125" style="110" customWidth="1"/>
    <col min="265" max="265" width="2.42578125" style="110" customWidth="1"/>
    <col min="266" max="268" width="0" style="110" hidden="1" customWidth="1"/>
    <col min="269" max="269" width="16.28515625" style="110" customWidth="1"/>
    <col min="270" max="275" width="1.42578125" style="110" customWidth="1"/>
    <col min="276" max="276" width="4.7109375" style="110" customWidth="1"/>
    <col min="277" max="285" width="0" style="110" hidden="1" customWidth="1"/>
    <col min="286" max="291" width="1.42578125" style="110" customWidth="1"/>
    <col min="292" max="292" width="4" style="110" customWidth="1"/>
    <col min="293" max="293" width="8.7109375" style="110" customWidth="1"/>
    <col min="294" max="294" width="9.85546875" style="110" customWidth="1"/>
    <col min="295" max="295" width="10.7109375" style="110" customWidth="1"/>
    <col min="296" max="296" width="10.28515625" style="110" customWidth="1"/>
    <col min="297" max="308" width="1.42578125" style="110" customWidth="1"/>
    <col min="309" max="309" width="3.7109375" style="110" customWidth="1"/>
    <col min="310" max="322" width="0" style="110" hidden="1" customWidth="1"/>
    <col min="323" max="323" width="19.140625" style="110" customWidth="1"/>
    <col min="324" max="480" width="1.42578125" style="110"/>
    <col min="481" max="488" width="1.42578125" style="110" customWidth="1"/>
    <col min="489" max="489" width="0.140625" style="110" customWidth="1"/>
    <col min="490" max="490" width="0" style="110" hidden="1" customWidth="1"/>
    <col min="491" max="493" width="1.42578125" style="110" customWidth="1"/>
    <col min="494" max="494" width="8.7109375" style="110" customWidth="1"/>
    <col min="495" max="495" width="5.28515625" style="110" customWidth="1"/>
    <col min="496" max="499" width="0" style="110" hidden="1" customWidth="1"/>
    <col min="500" max="508" width="1.42578125" style="110" customWidth="1"/>
    <col min="509" max="509" width="1.7109375" style="110" customWidth="1"/>
    <col min="510" max="514" width="1.42578125" style="110" customWidth="1"/>
    <col min="515" max="515" width="13.42578125" style="110" customWidth="1"/>
    <col min="516" max="520" width="1.42578125" style="110" customWidth="1"/>
    <col min="521" max="521" width="2.42578125" style="110" customWidth="1"/>
    <col min="522" max="524" width="0" style="110" hidden="1" customWidth="1"/>
    <col min="525" max="525" width="16.28515625" style="110" customWidth="1"/>
    <col min="526" max="531" width="1.42578125" style="110" customWidth="1"/>
    <col min="532" max="532" width="4.7109375" style="110" customWidth="1"/>
    <col min="533" max="541" width="0" style="110" hidden="1" customWidth="1"/>
    <col min="542" max="547" width="1.42578125" style="110" customWidth="1"/>
    <col min="548" max="548" width="4" style="110" customWidth="1"/>
    <col min="549" max="549" width="8.7109375" style="110" customWidth="1"/>
    <col min="550" max="550" width="9.85546875" style="110" customWidth="1"/>
    <col min="551" max="551" width="10.7109375" style="110" customWidth="1"/>
    <col min="552" max="552" width="10.28515625" style="110" customWidth="1"/>
    <col min="553" max="564" width="1.42578125" style="110" customWidth="1"/>
    <col min="565" max="565" width="3.7109375" style="110" customWidth="1"/>
    <col min="566" max="578" width="0" style="110" hidden="1" customWidth="1"/>
    <col min="579" max="579" width="19.140625" style="110" customWidth="1"/>
    <col min="580" max="736" width="1.42578125" style="110"/>
    <col min="737" max="744" width="1.42578125" style="110" customWidth="1"/>
    <col min="745" max="745" width="0.140625" style="110" customWidth="1"/>
    <col min="746" max="746" width="0" style="110" hidden="1" customWidth="1"/>
    <col min="747" max="749" width="1.42578125" style="110" customWidth="1"/>
    <col min="750" max="750" width="8.7109375" style="110" customWidth="1"/>
    <col min="751" max="751" width="5.28515625" style="110" customWidth="1"/>
    <col min="752" max="755" width="0" style="110" hidden="1" customWidth="1"/>
    <col min="756" max="764" width="1.42578125" style="110" customWidth="1"/>
    <col min="765" max="765" width="1.7109375" style="110" customWidth="1"/>
    <col min="766" max="770" width="1.42578125" style="110" customWidth="1"/>
    <col min="771" max="771" width="13.42578125" style="110" customWidth="1"/>
    <col min="772" max="776" width="1.42578125" style="110" customWidth="1"/>
    <col min="777" max="777" width="2.42578125" style="110" customWidth="1"/>
    <col min="778" max="780" width="0" style="110" hidden="1" customWidth="1"/>
    <col min="781" max="781" width="16.28515625" style="110" customWidth="1"/>
    <col min="782" max="787" width="1.42578125" style="110" customWidth="1"/>
    <col min="788" max="788" width="4.7109375" style="110" customWidth="1"/>
    <col min="789" max="797" width="0" style="110" hidden="1" customWidth="1"/>
    <col min="798" max="803" width="1.42578125" style="110" customWidth="1"/>
    <col min="804" max="804" width="4" style="110" customWidth="1"/>
    <col min="805" max="805" width="8.7109375" style="110" customWidth="1"/>
    <col min="806" max="806" width="9.85546875" style="110" customWidth="1"/>
    <col min="807" max="807" width="10.7109375" style="110" customWidth="1"/>
    <col min="808" max="808" width="10.28515625" style="110" customWidth="1"/>
    <col min="809" max="820" width="1.42578125" style="110" customWidth="1"/>
    <col min="821" max="821" width="3.7109375" style="110" customWidth="1"/>
    <col min="822" max="834" width="0" style="110" hidden="1" customWidth="1"/>
    <col min="835" max="835" width="19.140625" style="110" customWidth="1"/>
    <col min="836" max="992" width="1.42578125" style="110"/>
    <col min="993" max="1000" width="1.42578125" style="110" customWidth="1"/>
    <col min="1001" max="1001" width="0.140625" style="110" customWidth="1"/>
    <col min="1002" max="1002" width="0" style="110" hidden="1" customWidth="1"/>
    <col min="1003" max="1005" width="1.42578125" style="110" customWidth="1"/>
    <col min="1006" max="1006" width="8.7109375" style="110" customWidth="1"/>
    <col min="1007" max="1007" width="5.28515625" style="110" customWidth="1"/>
    <col min="1008" max="1011" width="0" style="110" hidden="1" customWidth="1"/>
    <col min="1012" max="1020" width="1.42578125" style="110" customWidth="1"/>
    <col min="1021" max="1021" width="1.7109375" style="110" customWidth="1"/>
    <col min="1022" max="1026" width="1.42578125" style="110" customWidth="1"/>
    <col min="1027" max="1027" width="13.42578125" style="110" customWidth="1"/>
    <col min="1028" max="1032" width="1.42578125" style="110" customWidth="1"/>
    <col min="1033" max="1033" width="2.42578125" style="110" customWidth="1"/>
    <col min="1034" max="1036" width="0" style="110" hidden="1" customWidth="1"/>
    <col min="1037" max="1037" width="16.28515625" style="110" customWidth="1"/>
    <col min="1038" max="1043" width="1.42578125" style="110" customWidth="1"/>
    <col min="1044" max="1044" width="4.7109375" style="110" customWidth="1"/>
    <col min="1045" max="1053" width="0" style="110" hidden="1" customWidth="1"/>
    <col min="1054" max="1059" width="1.42578125" style="110" customWidth="1"/>
    <col min="1060" max="1060" width="4" style="110" customWidth="1"/>
    <col min="1061" max="1061" width="8.7109375" style="110" customWidth="1"/>
    <col min="1062" max="1062" width="9.85546875" style="110" customWidth="1"/>
    <col min="1063" max="1063" width="10.7109375" style="110" customWidth="1"/>
    <col min="1064" max="1064" width="10.28515625" style="110" customWidth="1"/>
    <col min="1065" max="1076" width="1.42578125" style="110" customWidth="1"/>
    <col min="1077" max="1077" width="3.7109375" style="110" customWidth="1"/>
    <col min="1078" max="1090" width="0" style="110" hidden="1" customWidth="1"/>
    <col min="1091" max="1091" width="19.140625" style="110" customWidth="1"/>
    <col min="1092" max="1248" width="1.42578125" style="110"/>
    <col min="1249" max="1256" width="1.42578125" style="110" customWidth="1"/>
    <col min="1257" max="1257" width="0.140625" style="110" customWidth="1"/>
    <col min="1258" max="1258" width="0" style="110" hidden="1" customWidth="1"/>
    <col min="1259" max="1261" width="1.42578125" style="110" customWidth="1"/>
    <col min="1262" max="1262" width="8.7109375" style="110" customWidth="1"/>
    <col min="1263" max="1263" width="5.28515625" style="110" customWidth="1"/>
    <col min="1264" max="1267" width="0" style="110" hidden="1" customWidth="1"/>
    <col min="1268" max="1276" width="1.42578125" style="110" customWidth="1"/>
    <col min="1277" max="1277" width="1.7109375" style="110" customWidth="1"/>
    <col min="1278" max="1282" width="1.42578125" style="110" customWidth="1"/>
    <col min="1283" max="1283" width="13.42578125" style="110" customWidth="1"/>
    <col min="1284" max="1288" width="1.42578125" style="110" customWidth="1"/>
    <col min="1289" max="1289" width="2.42578125" style="110" customWidth="1"/>
    <col min="1290" max="1292" width="0" style="110" hidden="1" customWidth="1"/>
    <col min="1293" max="1293" width="16.28515625" style="110" customWidth="1"/>
    <col min="1294" max="1299" width="1.42578125" style="110" customWidth="1"/>
    <col min="1300" max="1300" width="4.7109375" style="110" customWidth="1"/>
    <col min="1301" max="1309" width="0" style="110" hidden="1" customWidth="1"/>
    <col min="1310" max="1315" width="1.42578125" style="110" customWidth="1"/>
    <col min="1316" max="1316" width="4" style="110" customWidth="1"/>
    <col min="1317" max="1317" width="8.7109375" style="110" customWidth="1"/>
    <col min="1318" max="1318" width="9.85546875" style="110" customWidth="1"/>
    <col min="1319" max="1319" width="10.7109375" style="110" customWidth="1"/>
    <col min="1320" max="1320" width="10.28515625" style="110" customWidth="1"/>
    <col min="1321" max="1332" width="1.42578125" style="110" customWidth="1"/>
    <col min="1333" max="1333" width="3.7109375" style="110" customWidth="1"/>
    <col min="1334" max="1346" width="0" style="110" hidden="1" customWidth="1"/>
    <col min="1347" max="1347" width="19.140625" style="110" customWidth="1"/>
    <col min="1348" max="1504" width="1.42578125" style="110"/>
    <col min="1505" max="1512" width="1.42578125" style="110" customWidth="1"/>
    <col min="1513" max="1513" width="0.140625" style="110" customWidth="1"/>
    <col min="1514" max="1514" width="0" style="110" hidden="1" customWidth="1"/>
    <col min="1515" max="1517" width="1.42578125" style="110" customWidth="1"/>
    <col min="1518" max="1518" width="8.7109375" style="110" customWidth="1"/>
    <col min="1519" max="1519" width="5.28515625" style="110" customWidth="1"/>
    <col min="1520" max="1523" width="0" style="110" hidden="1" customWidth="1"/>
    <col min="1524" max="1532" width="1.42578125" style="110" customWidth="1"/>
    <col min="1533" max="1533" width="1.7109375" style="110" customWidth="1"/>
    <col min="1534" max="1538" width="1.42578125" style="110" customWidth="1"/>
    <col min="1539" max="1539" width="13.42578125" style="110" customWidth="1"/>
    <col min="1540" max="1544" width="1.42578125" style="110" customWidth="1"/>
    <col min="1545" max="1545" width="2.42578125" style="110" customWidth="1"/>
    <col min="1546" max="1548" width="0" style="110" hidden="1" customWidth="1"/>
    <col min="1549" max="1549" width="16.28515625" style="110" customWidth="1"/>
    <col min="1550" max="1555" width="1.42578125" style="110" customWidth="1"/>
    <col min="1556" max="1556" width="4.7109375" style="110" customWidth="1"/>
    <col min="1557" max="1565" width="0" style="110" hidden="1" customWidth="1"/>
    <col min="1566" max="1571" width="1.42578125" style="110" customWidth="1"/>
    <col min="1572" max="1572" width="4" style="110" customWidth="1"/>
    <col min="1573" max="1573" width="8.7109375" style="110" customWidth="1"/>
    <col min="1574" max="1574" width="9.85546875" style="110" customWidth="1"/>
    <col min="1575" max="1575" width="10.7109375" style="110" customWidth="1"/>
    <col min="1576" max="1576" width="10.28515625" style="110" customWidth="1"/>
    <col min="1577" max="1588" width="1.42578125" style="110" customWidth="1"/>
    <col min="1589" max="1589" width="3.7109375" style="110" customWidth="1"/>
    <col min="1590" max="1602" width="0" style="110" hidden="1" customWidth="1"/>
    <col min="1603" max="1603" width="19.140625" style="110" customWidth="1"/>
    <col min="1604" max="1760" width="1.42578125" style="110"/>
    <col min="1761" max="1768" width="1.42578125" style="110" customWidth="1"/>
    <col min="1769" max="1769" width="0.140625" style="110" customWidth="1"/>
    <col min="1770" max="1770" width="0" style="110" hidden="1" customWidth="1"/>
    <col min="1771" max="1773" width="1.42578125" style="110" customWidth="1"/>
    <col min="1774" max="1774" width="8.7109375" style="110" customWidth="1"/>
    <col min="1775" max="1775" width="5.28515625" style="110" customWidth="1"/>
    <col min="1776" max="1779" width="0" style="110" hidden="1" customWidth="1"/>
    <col min="1780" max="1788" width="1.42578125" style="110" customWidth="1"/>
    <col min="1789" max="1789" width="1.7109375" style="110" customWidth="1"/>
    <col min="1790" max="1794" width="1.42578125" style="110" customWidth="1"/>
    <col min="1795" max="1795" width="13.42578125" style="110" customWidth="1"/>
    <col min="1796" max="1800" width="1.42578125" style="110" customWidth="1"/>
    <col min="1801" max="1801" width="2.42578125" style="110" customWidth="1"/>
    <col min="1802" max="1804" width="0" style="110" hidden="1" customWidth="1"/>
    <col min="1805" max="1805" width="16.28515625" style="110" customWidth="1"/>
    <col min="1806" max="1811" width="1.42578125" style="110" customWidth="1"/>
    <col min="1812" max="1812" width="4.7109375" style="110" customWidth="1"/>
    <col min="1813" max="1821" width="0" style="110" hidden="1" customWidth="1"/>
    <col min="1822" max="1827" width="1.42578125" style="110" customWidth="1"/>
    <col min="1828" max="1828" width="4" style="110" customWidth="1"/>
    <col min="1829" max="1829" width="8.7109375" style="110" customWidth="1"/>
    <col min="1830" max="1830" width="9.85546875" style="110" customWidth="1"/>
    <col min="1831" max="1831" width="10.7109375" style="110" customWidth="1"/>
    <col min="1832" max="1832" width="10.28515625" style="110" customWidth="1"/>
    <col min="1833" max="1844" width="1.42578125" style="110" customWidth="1"/>
    <col min="1845" max="1845" width="3.7109375" style="110" customWidth="1"/>
    <col min="1846" max="1858" width="0" style="110" hidden="1" customWidth="1"/>
    <col min="1859" max="1859" width="19.140625" style="110" customWidth="1"/>
    <col min="1860" max="2016" width="1.42578125" style="110"/>
    <col min="2017" max="2024" width="1.42578125" style="110" customWidth="1"/>
    <col min="2025" max="2025" width="0.140625" style="110" customWidth="1"/>
    <col min="2026" max="2026" width="0" style="110" hidden="1" customWidth="1"/>
    <col min="2027" max="2029" width="1.42578125" style="110" customWidth="1"/>
    <col min="2030" max="2030" width="8.7109375" style="110" customWidth="1"/>
    <col min="2031" max="2031" width="5.28515625" style="110" customWidth="1"/>
    <col min="2032" max="2035" width="0" style="110" hidden="1" customWidth="1"/>
    <col min="2036" max="2044" width="1.42578125" style="110" customWidth="1"/>
    <col min="2045" max="2045" width="1.7109375" style="110" customWidth="1"/>
    <col min="2046" max="2050" width="1.42578125" style="110" customWidth="1"/>
    <col min="2051" max="2051" width="13.42578125" style="110" customWidth="1"/>
    <col min="2052" max="2056" width="1.42578125" style="110" customWidth="1"/>
    <col min="2057" max="2057" width="2.42578125" style="110" customWidth="1"/>
    <col min="2058" max="2060" width="0" style="110" hidden="1" customWidth="1"/>
    <col min="2061" max="2061" width="16.28515625" style="110" customWidth="1"/>
    <col min="2062" max="2067" width="1.42578125" style="110" customWidth="1"/>
    <col min="2068" max="2068" width="4.7109375" style="110" customWidth="1"/>
    <col min="2069" max="2077" width="0" style="110" hidden="1" customWidth="1"/>
    <col min="2078" max="2083" width="1.42578125" style="110" customWidth="1"/>
    <col min="2084" max="2084" width="4" style="110" customWidth="1"/>
    <col min="2085" max="2085" width="8.7109375" style="110" customWidth="1"/>
    <col min="2086" max="2086" width="9.85546875" style="110" customWidth="1"/>
    <col min="2087" max="2087" width="10.7109375" style="110" customWidth="1"/>
    <col min="2088" max="2088" width="10.28515625" style="110" customWidth="1"/>
    <col min="2089" max="2100" width="1.42578125" style="110" customWidth="1"/>
    <col min="2101" max="2101" width="3.7109375" style="110" customWidth="1"/>
    <col min="2102" max="2114" width="0" style="110" hidden="1" customWidth="1"/>
    <col min="2115" max="2115" width="19.140625" style="110" customWidth="1"/>
    <col min="2116" max="2272" width="1.42578125" style="110"/>
    <col min="2273" max="2280" width="1.42578125" style="110" customWidth="1"/>
    <col min="2281" max="2281" width="0.140625" style="110" customWidth="1"/>
    <col min="2282" max="2282" width="0" style="110" hidden="1" customWidth="1"/>
    <col min="2283" max="2285" width="1.42578125" style="110" customWidth="1"/>
    <col min="2286" max="2286" width="8.7109375" style="110" customWidth="1"/>
    <col min="2287" max="2287" width="5.28515625" style="110" customWidth="1"/>
    <col min="2288" max="2291" width="0" style="110" hidden="1" customWidth="1"/>
    <col min="2292" max="2300" width="1.42578125" style="110" customWidth="1"/>
    <col min="2301" max="2301" width="1.7109375" style="110" customWidth="1"/>
    <col min="2302" max="2306" width="1.42578125" style="110" customWidth="1"/>
    <col min="2307" max="2307" width="13.42578125" style="110" customWidth="1"/>
    <col min="2308" max="2312" width="1.42578125" style="110" customWidth="1"/>
    <col min="2313" max="2313" width="2.42578125" style="110" customWidth="1"/>
    <col min="2314" max="2316" width="0" style="110" hidden="1" customWidth="1"/>
    <col min="2317" max="2317" width="16.28515625" style="110" customWidth="1"/>
    <col min="2318" max="2323" width="1.42578125" style="110" customWidth="1"/>
    <col min="2324" max="2324" width="4.7109375" style="110" customWidth="1"/>
    <col min="2325" max="2333" width="0" style="110" hidden="1" customWidth="1"/>
    <col min="2334" max="2339" width="1.42578125" style="110" customWidth="1"/>
    <col min="2340" max="2340" width="4" style="110" customWidth="1"/>
    <col min="2341" max="2341" width="8.7109375" style="110" customWidth="1"/>
    <col min="2342" max="2342" width="9.85546875" style="110" customWidth="1"/>
    <col min="2343" max="2343" width="10.7109375" style="110" customWidth="1"/>
    <col min="2344" max="2344" width="10.28515625" style="110" customWidth="1"/>
    <col min="2345" max="2356" width="1.42578125" style="110" customWidth="1"/>
    <col min="2357" max="2357" width="3.7109375" style="110" customWidth="1"/>
    <col min="2358" max="2370" width="0" style="110" hidden="1" customWidth="1"/>
    <col min="2371" max="2371" width="19.140625" style="110" customWidth="1"/>
    <col min="2372" max="2528" width="1.42578125" style="110"/>
    <col min="2529" max="2536" width="1.42578125" style="110" customWidth="1"/>
    <col min="2537" max="2537" width="0.140625" style="110" customWidth="1"/>
    <col min="2538" max="2538" width="0" style="110" hidden="1" customWidth="1"/>
    <col min="2539" max="2541" width="1.42578125" style="110" customWidth="1"/>
    <col min="2542" max="2542" width="8.7109375" style="110" customWidth="1"/>
    <col min="2543" max="2543" width="5.28515625" style="110" customWidth="1"/>
    <col min="2544" max="2547" width="0" style="110" hidden="1" customWidth="1"/>
    <col min="2548" max="2556" width="1.42578125" style="110" customWidth="1"/>
    <col min="2557" max="2557" width="1.7109375" style="110" customWidth="1"/>
    <col min="2558" max="2562" width="1.42578125" style="110" customWidth="1"/>
    <col min="2563" max="2563" width="13.42578125" style="110" customWidth="1"/>
    <col min="2564" max="2568" width="1.42578125" style="110" customWidth="1"/>
    <col min="2569" max="2569" width="2.42578125" style="110" customWidth="1"/>
    <col min="2570" max="2572" width="0" style="110" hidden="1" customWidth="1"/>
    <col min="2573" max="2573" width="16.28515625" style="110" customWidth="1"/>
    <col min="2574" max="2579" width="1.42578125" style="110" customWidth="1"/>
    <col min="2580" max="2580" width="4.7109375" style="110" customWidth="1"/>
    <col min="2581" max="2589" width="0" style="110" hidden="1" customWidth="1"/>
    <col min="2590" max="2595" width="1.42578125" style="110" customWidth="1"/>
    <col min="2596" max="2596" width="4" style="110" customWidth="1"/>
    <col min="2597" max="2597" width="8.7109375" style="110" customWidth="1"/>
    <col min="2598" max="2598" width="9.85546875" style="110" customWidth="1"/>
    <col min="2599" max="2599" width="10.7109375" style="110" customWidth="1"/>
    <col min="2600" max="2600" width="10.28515625" style="110" customWidth="1"/>
    <col min="2601" max="2612" width="1.42578125" style="110" customWidth="1"/>
    <col min="2613" max="2613" width="3.7109375" style="110" customWidth="1"/>
    <col min="2614" max="2626" width="0" style="110" hidden="1" customWidth="1"/>
    <col min="2627" max="2627" width="19.140625" style="110" customWidth="1"/>
    <col min="2628" max="2784" width="1.42578125" style="110"/>
    <col min="2785" max="2792" width="1.42578125" style="110" customWidth="1"/>
    <col min="2793" max="2793" width="0.140625" style="110" customWidth="1"/>
    <col min="2794" max="2794" width="0" style="110" hidden="1" customWidth="1"/>
    <col min="2795" max="2797" width="1.42578125" style="110" customWidth="1"/>
    <col min="2798" max="2798" width="8.7109375" style="110" customWidth="1"/>
    <col min="2799" max="2799" width="5.28515625" style="110" customWidth="1"/>
    <col min="2800" max="2803" width="0" style="110" hidden="1" customWidth="1"/>
    <col min="2804" max="2812" width="1.42578125" style="110" customWidth="1"/>
    <col min="2813" max="2813" width="1.7109375" style="110" customWidth="1"/>
    <col min="2814" max="2818" width="1.42578125" style="110" customWidth="1"/>
    <col min="2819" max="2819" width="13.42578125" style="110" customWidth="1"/>
    <col min="2820" max="2824" width="1.42578125" style="110" customWidth="1"/>
    <col min="2825" max="2825" width="2.42578125" style="110" customWidth="1"/>
    <col min="2826" max="2828" width="0" style="110" hidden="1" customWidth="1"/>
    <col min="2829" max="2829" width="16.28515625" style="110" customWidth="1"/>
    <col min="2830" max="2835" width="1.42578125" style="110" customWidth="1"/>
    <col min="2836" max="2836" width="4.7109375" style="110" customWidth="1"/>
    <col min="2837" max="2845" width="0" style="110" hidden="1" customWidth="1"/>
    <col min="2846" max="2851" width="1.42578125" style="110" customWidth="1"/>
    <col min="2852" max="2852" width="4" style="110" customWidth="1"/>
    <col min="2853" max="2853" width="8.7109375" style="110" customWidth="1"/>
    <col min="2854" max="2854" width="9.85546875" style="110" customWidth="1"/>
    <col min="2855" max="2855" width="10.7109375" style="110" customWidth="1"/>
    <col min="2856" max="2856" width="10.28515625" style="110" customWidth="1"/>
    <col min="2857" max="2868" width="1.42578125" style="110" customWidth="1"/>
    <col min="2869" max="2869" width="3.7109375" style="110" customWidth="1"/>
    <col min="2870" max="2882" width="0" style="110" hidden="1" customWidth="1"/>
    <col min="2883" max="2883" width="19.140625" style="110" customWidth="1"/>
    <col min="2884" max="3040" width="1.42578125" style="110"/>
    <col min="3041" max="3048" width="1.42578125" style="110" customWidth="1"/>
    <col min="3049" max="3049" width="0.140625" style="110" customWidth="1"/>
    <col min="3050" max="3050" width="0" style="110" hidden="1" customWidth="1"/>
    <col min="3051" max="3053" width="1.42578125" style="110" customWidth="1"/>
    <col min="3054" max="3054" width="8.7109375" style="110" customWidth="1"/>
    <col min="3055" max="3055" width="5.28515625" style="110" customWidth="1"/>
    <col min="3056" max="3059" width="0" style="110" hidden="1" customWidth="1"/>
    <col min="3060" max="3068" width="1.42578125" style="110" customWidth="1"/>
    <col min="3069" max="3069" width="1.7109375" style="110" customWidth="1"/>
    <col min="3070" max="3074" width="1.42578125" style="110" customWidth="1"/>
    <col min="3075" max="3075" width="13.42578125" style="110" customWidth="1"/>
    <col min="3076" max="3080" width="1.42578125" style="110" customWidth="1"/>
    <col min="3081" max="3081" width="2.42578125" style="110" customWidth="1"/>
    <col min="3082" max="3084" width="0" style="110" hidden="1" customWidth="1"/>
    <col min="3085" max="3085" width="16.28515625" style="110" customWidth="1"/>
    <col min="3086" max="3091" width="1.42578125" style="110" customWidth="1"/>
    <col min="3092" max="3092" width="4.7109375" style="110" customWidth="1"/>
    <col min="3093" max="3101" width="0" style="110" hidden="1" customWidth="1"/>
    <col min="3102" max="3107" width="1.42578125" style="110" customWidth="1"/>
    <col min="3108" max="3108" width="4" style="110" customWidth="1"/>
    <col min="3109" max="3109" width="8.7109375" style="110" customWidth="1"/>
    <col min="3110" max="3110" width="9.85546875" style="110" customWidth="1"/>
    <col min="3111" max="3111" width="10.7109375" style="110" customWidth="1"/>
    <col min="3112" max="3112" width="10.28515625" style="110" customWidth="1"/>
    <col min="3113" max="3124" width="1.42578125" style="110" customWidth="1"/>
    <col min="3125" max="3125" width="3.7109375" style="110" customWidth="1"/>
    <col min="3126" max="3138" width="0" style="110" hidden="1" customWidth="1"/>
    <col min="3139" max="3139" width="19.140625" style="110" customWidth="1"/>
    <col min="3140" max="3296" width="1.42578125" style="110"/>
    <col min="3297" max="3304" width="1.42578125" style="110" customWidth="1"/>
    <col min="3305" max="3305" width="0.140625" style="110" customWidth="1"/>
    <col min="3306" max="3306" width="0" style="110" hidden="1" customWidth="1"/>
    <col min="3307" max="3309" width="1.42578125" style="110" customWidth="1"/>
    <col min="3310" max="3310" width="8.7109375" style="110" customWidth="1"/>
    <col min="3311" max="3311" width="5.28515625" style="110" customWidth="1"/>
    <col min="3312" max="3315" width="0" style="110" hidden="1" customWidth="1"/>
    <col min="3316" max="3324" width="1.42578125" style="110" customWidth="1"/>
    <col min="3325" max="3325" width="1.7109375" style="110" customWidth="1"/>
    <col min="3326" max="3330" width="1.42578125" style="110" customWidth="1"/>
    <col min="3331" max="3331" width="13.42578125" style="110" customWidth="1"/>
    <col min="3332" max="3336" width="1.42578125" style="110" customWidth="1"/>
    <col min="3337" max="3337" width="2.42578125" style="110" customWidth="1"/>
    <col min="3338" max="3340" width="0" style="110" hidden="1" customWidth="1"/>
    <col min="3341" max="3341" width="16.28515625" style="110" customWidth="1"/>
    <col min="3342" max="3347" width="1.42578125" style="110" customWidth="1"/>
    <col min="3348" max="3348" width="4.7109375" style="110" customWidth="1"/>
    <col min="3349" max="3357" width="0" style="110" hidden="1" customWidth="1"/>
    <col min="3358" max="3363" width="1.42578125" style="110" customWidth="1"/>
    <col min="3364" max="3364" width="4" style="110" customWidth="1"/>
    <col min="3365" max="3365" width="8.7109375" style="110" customWidth="1"/>
    <col min="3366" max="3366" width="9.85546875" style="110" customWidth="1"/>
    <col min="3367" max="3367" width="10.7109375" style="110" customWidth="1"/>
    <col min="3368" max="3368" width="10.28515625" style="110" customWidth="1"/>
    <col min="3369" max="3380" width="1.42578125" style="110" customWidth="1"/>
    <col min="3381" max="3381" width="3.7109375" style="110" customWidth="1"/>
    <col min="3382" max="3394" width="0" style="110" hidden="1" customWidth="1"/>
    <col min="3395" max="3395" width="19.140625" style="110" customWidth="1"/>
    <col min="3396" max="3552" width="1.42578125" style="110"/>
    <col min="3553" max="3560" width="1.42578125" style="110" customWidth="1"/>
    <col min="3561" max="3561" width="0.140625" style="110" customWidth="1"/>
    <col min="3562" max="3562" width="0" style="110" hidden="1" customWidth="1"/>
    <col min="3563" max="3565" width="1.42578125" style="110" customWidth="1"/>
    <col min="3566" max="3566" width="8.7109375" style="110" customWidth="1"/>
    <col min="3567" max="3567" width="5.28515625" style="110" customWidth="1"/>
    <col min="3568" max="3571" width="0" style="110" hidden="1" customWidth="1"/>
    <col min="3572" max="3580" width="1.42578125" style="110" customWidth="1"/>
    <col min="3581" max="3581" width="1.7109375" style="110" customWidth="1"/>
    <col min="3582" max="3586" width="1.42578125" style="110" customWidth="1"/>
    <col min="3587" max="3587" width="13.42578125" style="110" customWidth="1"/>
    <col min="3588" max="3592" width="1.42578125" style="110" customWidth="1"/>
    <col min="3593" max="3593" width="2.42578125" style="110" customWidth="1"/>
    <col min="3594" max="3596" width="0" style="110" hidden="1" customWidth="1"/>
    <col min="3597" max="3597" width="16.28515625" style="110" customWidth="1"/>
    <col min="3598" max="3603" width="1.42578125" style="110" customWidth="1"/>
    <col min="3604" max="3604" width="4.7109375" style="110" customWidth="1"/>
    <col min="3605" max="3613" width="0" style="110" hidden="1" customWidth="1"/>
    <col min="3614" max="3619" width="1.42578125" style="110" customWidth="1"/>
    <col min="3620" max="3620" width="4" style="110" customWidth="1"/>
    <col min="3621" max="3621" width="8.7109375" style="110" customWidth="1"/>
    <col min="3622" max="3622" width="9.85546875" style="110" customWidth="1"/>
    <col min="3623" max="3623" width="10.7109375" style="110" customWidth="1"/>
    <col min="3624" max="3624" width="10.28515625" style="110" customWidth="1"/>
    <col min="3625" max="3636" width="1.42578125" style="110" customWidth="1"/>
    <col min="3637" max="3637" width="3.7109375" style="110" customWidth="1"/>
    <col min="3638" max="3650" width="0" style="110" hidden="1" customWidth="1"/>
    <col min="3651" max="3651" width="19.140625" style="110" customWidth="1"/>
    <col min="3652" max="3808" width="1.42578125" style="110"/>
    <col min="3809" max="3816" width="1.42578125" style="110" customWidth="1"/>
    <col min="3817" max="3817" width="0.140625" style="110" customWidth="1"/>
    <col min="3818" max="3818" width="0" style="110" hidden="1" customWidth="1"/>
    <col min="3819" max="3821" width="1.42578125" style="110" customWidth="1"/>
    <col min="3822" max="3822" width="8.7109375" style="110" customWidth="1"/>
    <col min="3823" max="3823" width="5.28515625" style="110" customWidth="1"/>
    <col min="3824" max="3827" width="0" style="110" hidden="1" customWidth="1"/>
    <col min="3828" max="3836" width="1.42578125" style="110" customWidth="1"/>
    <col min="3837" max="3837" width="1.7109375" style="110" customWidth="1"/>
    <col min="3838" max="3842" width="1.42578125" style="110" customWidth="1"/>
    <col min="3843" max="3843" width="13.42578125" style="110" customWidth="1"/>
    <col min="3844" max="3848" width="1.42578125" style="110" customWidth="1"/>
    <col min="3849" max="3849" width="2.42578125" style="110" customWidth="1"/>
    <col min="3850" max="3852" width="0" style="110" hidden="1" customWidth="1"/>
    <col min="3853" max="3853" width="16.28515625" style="110" customWidth="1"/>
    <col min="3854" max="3859" width="1.42578125" style="110" customWidth="1"/>
    <col min="3860" max="3860" width="4.7109375" style="110" customWidth="1"/>
    <col min="3861" max="3869" width="0" style="110" hidden="1" customWidth="1"/>
    <col min="3870" max="3875" width="1.42578125" style="110" customWidth="1"/>
    <col min="3876" max="3876" width="4" style="110" customWidth="1"/>
    <col min="3877" max="3877" width="8.7109375" style="110" customWidth="1"/>
    <col min="3878" max="3878" width="9.85546875" style="110" customWidth="1"/>
    <col min="3879" max="3879" width="10.7109375" style="110" customWidth="1"/>
    <col min="3880" max="3880" width="10.28515625" style="110" customWidth="1"/>
    <col min="3881" max="3892" width="1.42578125" style="110" customWidth="1"/>
    <col min="3893" max="3893" width="3.7109375" style="110" customWidth="1"/>
    <col min="3894" max="3906" width="0" style="110" hidden="1" customWidth="1"/>
    <col min="3907" max="3907" width="19.140625" style="110" customWidth="1"/>
    <col min="3908" max="4064" width="1.42578125" style="110"/>
    <col min="4065" max="4072" width="1.42578125" style="110" customWidth="1"/>
    <col min="4073" max="4073" width="0.140625" style="110" customWidth="1"/>
    <col min="4074" max="4074" width="0" style="110" hidden="1" customWidth="1"/>
    <col min="4075" max="4077" width="1.42578125" style="110" customWidth="1"/>
    <col min="4078" max="4078" width="8.7109375" style="110" customWidth="1"/>
    <col min="4079" max="4079" width="5.28515625" style="110" customWidth="1"/>
    <col min="4080" max="4083" width="0" style="110" hidden="1" customWidth="1"/>
    <col min="4084" max="4092" width="1.42578125" style="110" customWidth="1"/>
    <col min="4093" max="4093" width="1.7109375" style="110" customWidth="1"/>
    <col min="4094" max="4098" width="1.42578125" style="110" customWidth="1"/>
    <col min="4099" max="4099" width="13.42578125" style="110" customWidth="1"/>
    <col min="4100" max="4104" width="1.42578125" style="110" customWidth="1"/>
    <col min="4105" max="4105" width="2.42578125" style="110" customWidth="1"/>
    <col min="4106" max="4108" width="0" style="110" hidden="1" customWidth="1"/>
    <col min="4109" max="4109" width="16.28515625" style="110" customWidth="1"/>
    <col min="4110" max="4115" width="1.42578125" style="110" customWidth="1"/>
    <col min="4116" max="4116" width="4.7109375" style="110" customWidth="1"/>
    <col min="4117" max="4125" width="0" style="110" hidden="1" customWidth="1"/>
    <col min="4126" max="4131" width="1.42578125" style="110" customWidth="1"/>
    <col min="4132" max="4132" width="4" style="110" customWidth="1"/>
    <col min="4133" max="4133" width="8.7109375" style="110" customWidth="1"/>
    <col min="4134" max="4134" width="9.85546875" style="110" customWidth="1"/>
    <col min="4135" max="4135" width="10.7109375" style="110" customWidth="1"/>
    <col min="4136" max="4136" width="10.28515625" style="110" customWidth="1"/>
    <col min="4137" max="4148" width="1.42578125" style="110" customWidth="1"/>
    <col min="4149" max="4149" width="3.7109375" style="110" customWidth="1"/>
    <col min="4150" max="4162" width="0" style="110" hidden="1" customWidth="1"/>
    <col min="4163" max="4163" width="19.140625" style="110" customWidth="1"/>
    <col min="4164" max="4320" width="1.42578125" style="110"/>
    <col min="4321" max="4328" width="1.42578125" style="110" customWidth="1"/>
    <col min="4329" max="4329" width="0.140625" style="110" customWidth="1"/>
    <col min="4330" max="4330" width="0" style="110" hidden="1" customWidth="1"/>
    <col min="4331" max="4333" width="1.42578125" style="110" customWidth="1"/>
    <col min="4334" max="4334" width="8.7109375" style="110" customWidth="1"/>
    <col min="4335" max="4335" width="5.28515625" style="110" customWidth="1"/>
    <col min="4336" max="4339" width="0" style="110" hidden="1" customWidth="1"/>
    <col min="4340" max="4348" width="1.42578125" style="110" customWidth="1"/>
    <col min="4349" max="4349" width="1.7109375" style="110" customWidth="1"/>
    <col min="4350" max="4354" width="1.42578125" style="110" customWidth="1"/>
    <col min="4355" max="4355" width="13.42578125" style="110" customWidth="1"/>
    <col min="4356" max="4360" width="1.42578125" style="110" customWidth="1"/>
    <col min="4361" max="4361" width="2.42578125" style="110" customWidth="1"/>
    <col min="4362" max="4364" width="0" style="110" hidden="1" customWidth="1"/>
    <col min="4365" max="4365" width="16.28515625" style="110" customWidth="1"/>
    <col min="4366" max="4371" width="1.42578125" style="110" customWidth="1"/>
    <col min="4372" max="4372" width="4.7109375" style="110" customWidth="1"/>
    <col min="4373" max="4381" width="0" style="110" hidden="1" customWidth="1"/>
    <col min="4382" max="4387" width="1.42578125" style="110" customWidth="1"/>
    <col min="4388" max="4388" width="4" style="110" customWidth="1"/>
    <col min="4389" max="4389" width="8.7109375" style="110" customWidth="1"/>
    <col min="4390" max="4390" width="9.85546875" style="110" customWidth="1"/>
    <col min="4391" max="4391" width="10.7109375" style="110" customWidth="1"/>
    <col min="4392" max="4392" width="10.28515625" style="110" customWidth="1"/>
    <col min="4393" max="4404" width="1.42578125" style="110" customWidth="1"/>
    <col min="4405" max="4405" width="3.7109375" style="110" customWidth="1"/>
    <col min="4406" max="4418" width="0" style="110" hidden="1" customWidth="1"/>
    <col min="4419" max="4419" width="19.140625" style="110" customWidth="1"/>
    <col min="4420" max="4576" width="1.42578125" style="110"/>
    <col min="4577" max="4584" width="1.42578125" style="110" customWidth="1"/>
    <col min="4585" max="4585" width="0.140625" style="110" customWidth="1"/>
    <col min="4586" max="4586" width="0" style="110" hidden="1" customWidth="1"/>
    <col min="4587" max="4589" width="1.42578125" style="110" customWidth="1"/>
    <col min="4590" max="4590" width="8.7109375" style="110" customWidth="1"/>
    <col min="4591" max="4591" width="5.28515625" style="110" customWidth="1"/>
    <col min="4592" max="4595" width="0" style="110" hidden="1" customWidth="1"/>
    <col min="4596" max="4604" width="1.42578125" style="110" customWidth="1"/>
    <col min="4605" max="4605" width="1.7109375" style="110" customWidth="1"/>
    <col min="4606" max="4610" width="1.42578125" style="110" customWidth="1"/>
    <col min="4611" max="4611" width="13.42578125" style="110" customWidth="1"/>
    <col min="4612" max="4616" width="1.42578125" style="110" customWidth="1"/>
    <col min="4617" max="4617" width="2.42578125" style="110" customWidth="1"/>
    <col min="4618" max="4620" width="0" style="110" hidden="1" customWidth="1"/>
    <col min="4621" max="4621" width="16.28515625" style="110" customWidth="1"/>
    <col min="4622" max="4627" width="1.42578125" style="110" customWidth="1"/>
    <col min="4628" max="4628" width="4.7109375" style="110" customWidth="1"/>
    <col min="4629" max="4637" width="0" style="110" hidden="1" customWidth="1"/>
    <col min="4638" max="4643" width="1.42578125" style="110" customWidth="1"/>
    <col min="4644" max="4644" width="4" style="110" customWidth="1"/>
    <col min="4645" max="4645" width="8.7109375" style="110" customWidth="1"/>
    <col min="4646" max="4646" width="9.85546875" style="110" customWidth="1"/>
    <col min="4647" max="4647" width="10.7109375" style="110" customWidth="1"/>
    <col min="4648" max="4648" width="10.28515625" style="110" customWidth="1"/>
    <col min="4649" max="4660" width="1.42578125" style="110" customWidth="1"/>
    <col min="4661" max="4661" width="3.7109375" style="110" customWidth="1"/>
    <col min="4662" max="4674" width="0" style="110" hidden="1" customWidth="1"/>
    <col min="4675" max="4675" width="19.140625" style="110" customWidth="1"/>
    <col min="4676" max="4832" width="1.42578125" style="110"/>
    <col min="4833" max="4840" width="1.42578125" style="110" customWidth="1"/>
    <col min="4841" max="4841" width="0.140625" style="110" customWidth="1"/>
    <col min="4842" max="4842" width="0" style="110" hidden="1" customWidth="1"/>
    <col min="4843" max="4845" width="1.42578125" style="110" customWidth="1"/>
    <col min="4846" max="4846" width="8.7109375" style="110" customWidth="1"/>
    <col min="4847" max="4847" width="5.28515625" style="110" customWidth="1"/>
    <col min="4848" max="4851" width="0" style="110" hidden="1" customWidth="1"/>
    <col min="4852" max="4860" width="1.42578125" style="110" customWidth="1"/>
    <col min="4861" max="4861" width="1.7109375" style="110" customWidth="1"/>
    <col min="4862" max="4866" width="1.42578125" style="110" customWidth="1"/>
    <col min="4867" max="4867" width="13.42578125" style="110" customWidth="1"/>
    <col min="4868" max="4872" width="1.42578125" style="110" customWidth="1"/>
    <col min="4873" max="4873" width="2.42578125" style="110" customWidth="1"/>
    <col min="4874" max="4876" width="0" style="110" hidden="1" customWidth="1"/>
    <col min="4877" max="4877" width="16.28515625" style="110" customWidth="1"/>
    <col min="4878" max="4883" width="1.42578125" style="110" customWidth="1"/>
    <col min="4884" max="4884" width="4.7109375" style="110" customWidth="1"/>
    <col min="4885" max="4893" width="0" style="110" hidden="1" customWidth="1"/>
    <col min="4894" max="4899" width="1.42578125" style="110" customWidth="1"/>
    <col min="4900" max="4900" width="4" style="110" customWidth="1"/>
    <col min="4901" max="4901" width="8.7109375" style="110" customWidth="1"/>
    <col min="4902" max="4902" width="9.85546875" style="110" customWidth="1"/>
    <col min="4903" max="4903" width="10.7109375" style="110" customWidth="1"/>
    <col min="4904" max="4904" width="10.28515625" style="110" customWidth="1"/>
    <col min="4905" max="4916" width="1.42578125" style="110" customWidth="1"/>
    <col min="4917" max="4917" width="3.7109375" style="110" customWidth="1"/>
    <col min="4918" max="4930" width="0" style="110" hidden="1" customWidth="1"/>
    <col min="4931" max="4931" width="19.140625" style="110" customWidth="1"/>
    <col min="4932" max="5088" width="1.42578125" style="110"/>
    <col min="5089" max="5096" width="1.42578125" style="110" customWidth="1"/>
    <col min="5097" max="5097" width="0.140625" style="110" customWidth="1"/>
    <col min="5098" max="5098" width="0" style="110" hidden="1" customWidth="1"/>
    <col min="5099" max="5101" width="1.42578125" style="110" customWidth="1"/>
    <col min="5102" max="5102" width="8.7109375" style="110" customWidth="1"/>
    <col min="5103" max="5103" width="5.28515625" style="110" customWidth="1"/>
    <col min="5104" max="5107" width="0" style="110" hidden="1" customWidth="1"/>
    <col min="5108" max="5116" width="1.42578125" style="110" customWidth="1"/>
    <col min="5117" max="5117" width="1.7109375" style="110" customWidth="1"/>
    <col min="5118" max="5122" width="1.42578125" style="110" customWidth="1"/>
    <col min="5123" max="5123" width="13.42578125" style="110" customWidth="1"/>
    <col min="5124" max="5128" width="1.42578125" style="110" customWidth="1"/>
    <col min="5129" max="5129" width="2.42578125" style="110" customWidth="1"/>
    <col min="5130" max="5132" width="0" style="110" hidden="1" customWidth="1"/>
    <col min="5133" max="5133" width="16.28515625" style="110" customWidth="1"/>
    <col min="5134" max="5139" width="1.42578125" style="110" customWidth="1"/>
    <col min="5140" max="5140" width="4.7109375" style="110" customWidth="1"/>
    <col min="5141" max="5149" width="0" style="110" hidden="1" customWidth="1"/>
    <col min="5150" max="5155" width="1.42578125" style="110" customWidth="1"/>
    <col min="5156" max="5156" width="4" style="110" customWidth="1"/>
    <col min="5157" max="5157" width="8.7109375" style="110" customWidth="1"/>
    <col min="5158" max="5158" width="9.85546875" style="110" customWidth="1"/>
    <col min="5159" max="5159" width="10.7109375" style="110" customWidth="1"/>
    <col min="5160" max="5160" width="10.28515625" style="110" customWidth="1"/>
    <col min="5161" max="5172" width="1.42578125" style="110" customWidth="1"/>
    <col min="5173" max="5173" width="3.7109375" style="110" customWidth="1"/>
    <col min="5174" max="5186" width="0" style="110" hidden="1" customWidth="1"/>
    <col min="5187" max="5187" width="19.140625" style="110" customWidth="1"/>
    <col min="5188" max="5344" width="1.42578125" style="110"/>
    <col min="5345" max="5352" width="1.42578125" style="110" customWidth="1"/>
    <col min="5353" max="5353" width="0.140625" style="110" customWidth="1"/>
    <col min="5354" max="5354" width="0" style="110" hidden="1" customWidth="1"/>
    <col min="5355" max="5357" width="1.42578125" style="110" customWidth="1"/>
    <col min="5358" max="5358" width="8.7109375" style="110" customWidth="1"/>
    <col min="5359" max="5359" width="5.28515625" style="110" customWidth="1"/>
    <col min="5360" max="5363" width="0" style="110" hidden="1" customWidth="1"/>
    <col min="5364" max="5372" width="1.42578125" style="110" customWidth="1"/>
    <col min="5373" max="5373" width="1.7109375" style="110" customWidth="1"/>
    <col min="5374" max="5378" width="1.42578125" style="110" customWidth="1"/>
    <col min="5379" max="5379" width="13.42578125" style="110" customWidth="1"/>
    <col min="5380" max="5384" width="1.42578125" style="110" customWidth="1"/>
    <col min="5385" max="5385" width="2.42578125" style="110" customWidth="1"/>
    <col min="5386" max="5388" width="0" style="110" hidden="1" customWidth="1"/>
    <col min="5389" max="5389" width="16.28515625" style="110" customWidth="1"/>
    <col min="5390" max="5395" width="1.42578125" style="110" customWidth="1"/>
    <col min="5396" max="5396" width="4.7109375" style="110" customWidth="1"/>
    <col min="5397" max="5405" width="0" style="110" hidden="1" customWidth="1"/>
    <col min="5406" max="5411" width="1.42578125" style="110" customWidth="1"/>
    <col min="5412" max="5412" width="4" style="110" customWidth="1"/>
    <col min="5413" max="5413" width="8.7109375" style="110" customWidth="1"/>
    <col min="5414" max="5414" width="9.85546875" style="110" customWidth="1"/>
    <col min="5415" max="5415" width="10.7109375" style="110" customWidth="1"/>
    <col min="5416" max="5416" width="10.28515625" style="110" customWidth="1"/>
    <col min="5417" max="5428" width="1.42578125" style="110" customWidth="1"/>
    <col min="5429" max="5429" width="3.7109375" style="110" customWidth="1"/>
    <col min="5430" max="5442" width="0" style="110" hidden="1" customWidth="1"/>
    <col min="5443" max="5443" width="19.140625" style="110" customWidth="1"/>
    <col min="5444" max="5600" width="1.42578125" style="110"/>
    <col min="5601" max="5608" width="1.42578125" style="110" customWidth="1"/>
    <col min="5609" max="5609" width="0.140625" style="110" customWidth="1"/>
    <col min="5610" max="5610" width="0" style="110" hidden="1" customWidth="1"/>
    <col min="5611" max="5613" width="1.42578125" style="110" customWidth="1"/>
    <col min="5614" max="5614" width="8.7109375" style="110" customWidth="1"/>
    <col min="5615" max="5615" width="5.28515625" style="110" customWidth="1"/>
    <col min="5616" max="5619" width="0" style="110" hidden="1" customWidth="1"/>
    <col min="5620" max="5628" width="1.42578125" style="110" customWidth="1"/>
    <col min="5629" max="5629" width="1.7109375" style="110" customWidth="1"/>
    <col min="5630" max="5634" width="1.42578125" style="110" customWidth="1"/>
    <col min="5635" max="5635" width="13.42578125" style="110" customWidth="1"/>
    <col min="5636" max="5640" width="1.42578125" style="110" customWidth="1"/>
    <col min="5641" max="5641" width="2.42578125" style="110" customWidth="1"/>
    <col min="5642" max="5644" width="0" style="110" hidden="1" customWidth="1"/>
    <col min="5645" max="5645" width="16.28515625" style="110" customWidth="1"/>
    <col min="5646" max="5651" width="1.42578125" style="110" customWidth="1"/>
    <col min="5652" max="5652" width="4.7109375" style="110" customWidth="1"/>
    <col min="5653" max="5661" width="0" style="110" hidden="1" customWidth="1"/>
    <col min="5662" max="5667" width="1.42578125" style="110" customWidth="1"/>
    <col min="5668" max="5668" width="4" style="110" customWidth="1"/>
    <col min="5669" max="5669" width="8.7109375" style="110" customWidth="1"/>
    <col min="5670" max="5670" width="9.85546875" style="110" customWidth="1"/>
    <col min="5671" max="5671" width="10.7109375" style="110" customWidth="1"/>
    <col min="5672" max="5672" width="10.28515625" style="110" customWidth="1"/>
    <col min="5673" max="5684" width="1.42578125" style="110" customWidth="1"/>
    <col min="5685" max="5685" width="3.7109375" style="110" customWidth="1"/>
    <col min="5686" max="5698" width="0" style="110" hidden="1" customWidth="1"/>
    <col min="5699" max="5699" width="19.140625" style="110" customWidth="1"/>
    <col min="5700" max="5856" width="1.42578125" style="110"/>
    <col min="5857" max="5864" width="1.42578125" style="110" customWidth="1"/>
    <col min="5865" max="5865" width="0.140625" style="110" customWidth="1"/>
    <col min="5866" max="5866" width="0" style="110" hidden="1" customWidth="1"/>
    <col min="5867" max="5869" width="1.42578125" style="110" customWidth="1"/>
    <col min="5870" max="5870" width="8.7109375" style="110" customWidth="1"/>
    <col min="5871" max="5871" width="5.28515625" style="110" customWidth="1"/>
    <col min="5872" max="5875" width="0" style="110" hidden="1" customWidth="1"/>
    <col min="5876" max="5884" width="1.42578125" style="110" customWidth="1"/>
    <col min="5885" max="5885" width="1.7109375" style="110" customWidth="1"/>
    <col min="5886" max="5890" width="1.42578125" style="110" customWidth="1"/>
    <col min="5891" max="5891" width="13.42578125" style="110" customWidth="1"/>
    <col min="5892" max="5896" width="1.42578125" style="110" customWidth="1"/>
    <col min="5897" max="5897" width="2.42578125" style="110" customWidth="1"/>
    <col min="5898" max="5900" width="0" style="110" hidden="1" customWidth="1"/>
    <col min="5901" max="5901" width="16.28515625" style="110" customWidth="1"/>
    <col min="5902" max="5907" width="1.42578125" style="110" customWidth="1"/>
    <col min="5908" max="5908" width="4.7109375" style="110" customWidth="1"/>
    <col min="5909" max="5917" width="0" style="110" hidden="1" customWidth="1"/>
    <col min="5918" max="5923" width="1.42578125" style="110" customWidth="1"/>
    <col min="5924" max="5924" width="4" style="110" customWidth="1"/>
    <col min="5925" max="5925" width="8.7109375" style="110" customWidth="1"/>
    <col min="5926" max="5926" width="9.85546875" style="110" customWidth="1"/>
    <col min="5927" max="5927" width="10.7109375" style="110" customWidth="1"/>
    <col min="5928" max="5928" width="10.28515625" style="110" customWidth="1"/>
    <col min="5929" max="5940" width="1.42578125" style="110" customWidth="1"/>
    <col min="5941" max="5941" width="3.7109375" style="110" customWidth="1"/>
    <col min="5942" max="5954" width="0" style="110" hidden="1" customWidth="1"/>
    <col min="5955" max="5955" width="19.140625" style="110" customWidth="1"/>
    <col min="5956" max="6112" width="1.42578125" style="110"/>
    <col min="6113" max="6120" width="1.42578125" style="110" customWidth="1"/>
    <col min="6121" max="6121" width="0.140625" style="110" customWidth="1"/>
    <col min="6122" max="6122" width="0" style="110" hidden="1" customWidth="1"/>
    <col min="6123" max="6125" width="1.42578125" style="110" customWidth="1"/>
    <col min="6126" max="6126" width="8.7109375" style="110" customWidth="1"/>
    <col min="6127" max="6127" width="5.28515625" style="110" customWidth="1"/>
    <col min="6128" max="6131" width="0" style="110" hidden="1" customWidth="1"/>
    <col min="6132" max="6140" width="1.42578125" style="110" customWidth="1"/>
    <col min="6141" max="6141" width="1.7109375" style="110" customWidth="1"/>
    <col min="6142" max="6146" width="1.42578125" style="110" customWidth="1"/>
    <col min="6147" max="6147" width="13.42578125" style="110" customWidth="1"/>
    <col min="6148" max="6152" width="1.42578125" style="110" customWidth="1"/>
    <col min="6153" max="6153" width="2.42578125" style="110" customWidth="1"/>
    <col min="6154" max="6156" width="0" style="110" hidden="1" customWidth="1"/>
    <col min="6157" max="6157" width="16.28515625" style="110" customWidth="1"/>
    <col min="6158" max="6163" width="1.42578125" style="110" customWidth="1"/>
    <col min="6164" max="6164" width="4.7109375" style="110" customWidth="1"/>
    <col min="6165" max="6173" width="0" style="110" hidden="1" customWidth="1"/>
    <col min="6174" max="6179" width="1.42578125" style="110" customWidth="1"/>
    <col min="6180" max="6180" width="4" style="110" customWidth="1"/>
    <col min="6181" max="6181" width="8.7109375" style="110" customWidth="1"/>
    <col min="6182" max="6182" width="9.85546875" style="110" customWidth="1"/>
    <col min="6183" max="6183" width="10.7109375" style="110" customWidth="1"/>
    <col min="6184" max="6184" width="10.28515625" style="110" customWidth="1"/>
    <col min="6185" max="6196" width="1.42578125" style="110" customWidth="1"/>
    <col min="6197" max="6197" width="3.7109375" style="110" customWidth="1"/>
    <col min="6198" max="6210" width="0" style="110" hidden="1" customWidth="1"/>
    <col min="6211" max="6211" width="19.140625" style="110" customWidth="1"/>
    <col min="6212" max="6368" width="1.42578125" style="110"/>
    <col min="6369" max="6376" width="1.42578125" style="110" customWidth="1"/>
    <col min="6377" max="6377" width="0.140625" style="110" customWidth="1"/>
    <col min="6378" max="6378" width="0" style="110" hidden="1" customWidth="1"/>
    <col min="6379" max="6381" width="1.42578125" style="110" customWidth="1"/>
    <col min="6382" max="6382" width="8.7109375" style="110" customWidth="1"/>
    <col min="6383" max="6383" width="5.28515625" style="110" customWidth="1"/>
    <col min="6384" max="6387" width="0" style="110" hidden="1" customWidth="1"/>
    <col min="6388" max="6396" width="1.42578125" style="110" customWidth="1"/>
    <col min="6397" max="6397" width="1.7109375" style="110" customWidth="1"/>
    <col min="6398" max="6402" width="1.42578125" style="110" customWidth="1"/>
    <col min="6403" max="6403" width="13.42578125" style="110" customWidth="1"/>
    <col min="6404" max="6408" width="1.42578125" style="110" customWidth="1"/>
    <col min="6409" max="6409" width="2.42578125" style="110" customWidth="1"/>
    <col min="6410" max="6412" width="0" style="110" hidden="1" customWidth="1"/>
    <col min="6413" max="6413" width="16.28515625" style="110" customWidth="1"/>
    <col min="6414" max="6419" width="1.42578125" style="110" customWidth="1"/>
    <col min="6420" max="6420" width="4.7109375" style="110" customWidth="1"/>
    <col min="6421" max="6429" width="0" style="110" hidden="1" customWidth="1"/>
    <col min="6430" max="6435" width="1.42578125" style="110" customWidth="1"/>
    <col min="6436" max="6436" width="4" style="110" customWidth="1"/>
    <col min="6437" max="6437" width="8.7109375" style="110" customWidth="1"/>
    <col min="6438" max="6438" width="9.85546875" style="110" customWidth="1"/>
    <col min="6439" max="6439" width="10.7109375" style="110" customWidth="1"/>
    <col min="6440" max="6440" width="10.28515625" style="110" customWidth="1"/>
    <col min="6441" max="6452" width="1.42578125" style="110" customWidth="1"/>
    <col min="6453" max="6453" width="3.7109375" style="110" customWidth="1"/>
    <col min="6454" max="6466" width="0" style="110" hidden="1" customWidth="1"/>
    <col min="6467" max="6467" width="19.140625" style="110" customWidth="1"/>
    <col min="6468" max="6624" width="1.42578125" style="110"/>
    <col min="6625" max="6632" width="1.42578125" style="110" customWidth="1"/>
    <col min="6633" max="6633" width="0.140625" style="110" customWidth="1"/>
    <col min="6634" max="6634" width="0" style="110" hidden="1" customWidth="1"/>
    <col min="6635" max="6637" width="1.42578125" style="110" customWidth="1"/>
    <col min="6638" max="6638" width="8.7109375" style="110" customWidth="1"/>
    <col min="6639" max="6639" width="5.28515625" style="110" customWidth="1"/>
    <col min="6640" max="6643" width="0" style="110" hidden="1" customWidth="1"/>
    <col min="6644" max="6652" width="1.42578125" style="110" customWidth="1"/>
    <col min="6653" max="6653" width="1.7109375" style="110" customWidth="1"/>
    <col min="6654" max="6658" width="1.42578125" style="110" customWidth="1"/>
    <col min="6659" max="6659" width="13.42578125" style="110" customWidth="1"/>
    <col min="6660" max="6664" width="1.42578125" style="110" customWidth="1"/>
    <col min="6665" max="6665" width="2.42578125" style="110" customWidth="1"/>
    <col min="6666" max="6668" width="0" style="110" hidden="1" customWidth="1"/>
    <col min="6669" max="6669" width="16.28515625" style="110" customWidth="1"/>
    <col min="6670" max="6675" width="1.42578125" style="110" customWidth="1"/>
    <col min="6676" max="6676" width="4.7109375" style="110" customWidth="1"/>
    <col min="6677" max="6685" width="0" style="110" hidden="1" customWidth="1"/>
    <col min="6686" max="6691" width="1.42578125" style="110" customWidth="1"/>
    <col min="6692" max="6692" width="4" style="110" customWidth="1"/>
    <col min="6693" max="6693" width="8.7109375" style="110" customWidth="1"/>
    <col min="6694" max="6694" width="9.85546875" style="110" customWidth="1"/>
    <col min="6695" max="6695" width="10.7109375" style="110" customWidth="1"/>
    <col min="6696" max="6696" width="10.28515625" style="110" customWidth="1"/>
    <col min="6697" max="6708" width="1.42578125" style="110" customWidth="1"/>
    <col min="6709" max="6709" width="3.7109375" style="110" customWidth="1"/>
    <col min="6710" max="6722" width="0" style="110" hidden="1" customWidth="1"/>
    <col min="6723" max="6723" width="19.140625" style="110" customWidth="1"/>
    <col min="6724" max="6880" width="1.42578125" style="110"/>
    <col min="6881" max="6888" width="1.42578125" style="110" customWidth="1"/>
    <col min="6889" max="6889" width="0.140625" style="110" customWidth="1"/>
    <col min="6890" max="6890" width="0" style="110" hidden="1" customWidth="1"/>
    <col min="6891" max="6893" width="1.42578125" style="110" customWidth="1"/>
    <col min="6894" max="6894" width="8.7109375" style="110" customWidth="1"/>
    <col min="6895" max="6895" width="5.28515625" style="110" customWidth="1"/>
    <col min="6896" max="6899" width="0" style="110" hidden="1" customWidth="1"/>
    <col min="6900" max="6908" width="1.42578125" style="110" customWidth="1"/>
    <col min="6909" max="6909" width="1.7109375" style="110" customWidth="1"/>
    <col min="6910" max="6914" width="1.42578125" style="110" customWidth="1"/>
    <col min="6915" max="6915" width="13.42578125" style="110" customWidth="1"/>
    <col min="6916" max="6920" width="1.42578125" style="110" customWidth="1"/>
    <col min="6921" max="6921" width="2.42578125" style="110" customWidth="1"/>
    <col min="6922" max="6924" width="0" style="110" hidden="1" customWidth="1"/>
    <col min="6925" max="6925" width="16.28515625" style="110" customWidth="1"/>
    <col min="6926" max="6931" width="1.42578125" style="110" customWidth="1"/>
    <col min="6932" max="6932" width="4.7109375" style="110" customWidth="1"/>
    <col min="6933" max="6941" width="0" style="110" hidden="1" customWidth="1"/>
    <col min="6942" max="6947" width="1.42578125" style="110" customWidth="1"/>
    <col min="6948" max="6948" width="4" style="110" customWidth="1"/>
    <col min="6949" max="6949" width="8.7109375" style="110" customWidth="1"/>
    <col min="6950" max="6950" width="9.85546875" style="110" customWidth="1"/>
    <col min="6951" max="6951" width="10.7109375" style="110" customWidth="1"/>
    <col min="6952" max="6952" width="10.28515625" style="110" customWidth="1"/>
    <col min="6953" max="6964" width="1.42578125" style="110" customWidth="1"/>
    <col min="6965" max="6965" width="3.7109375" style="110" customWidth="1"/>
    <col min="6966" max="6978" width="0" style="110" hidden="1" customWidth="1"/>
    <col min="6979" max="6979" width="19.140625" style="110" customWidth="1"/>
    <col min="6980" max="7136" width="1.42578125" style="110"/>
    <col min="7137" max="7144" width="1.42578125" style="110" customWidth="1"/>
    <col min="7145" max="7145" width="0.140625" style="110" customWidth="1"/>
    <col min="7146" max="7146" width="0" style="110" hidden="1" customWidth="1"/>
    <col min="7147" max="7149" width="1.42578125" style="110" customWidth="1"/>
    <col min="7150" max="7150" width="8.7109375" style="110" customWidth="1"/>
    <col min="7151" max="7151" width="5.28515625" style="110" customWidth="1"/>
    <col min="7152" max="7155" width="0" style="110" hidden="1" customWidth="1"/>
    <col min="7156" max="7164" width="1.42578125" style="110" customWidth="1"/>
    <col min="7165" max="7165" width="1.7109375" style="110" customWidth="1"/>
    <col min="7166" max="7170" width="1.42578125" style="110" customWidth="1"/>
    <col min="7171" max="7171" width="13.42578125" style="110" customWidth="1"/>
    <col min="7172" max="7176" width="1.42578125" style="110" customWidth="1"/>
    <col min="7177" max="7177" width="2.42578125" style="110" customWidth="1"/>
    <col min="7178" max="7180" width="0" style="110" hidden="1" customWidth="1"/>
    <col min="7181" max="7181" width="16.28515625" style="110" customWidth="1"/>
    <col min="7182" max="7187" width="1.42578125" style="110" customWidth="1"/>
    <col min="7188" max="7188" width="4.7109375" style="110" customWidth="1"/>
    <col min="7189" max="7197" width="0" style="110" hidden="1" customWidth="1"/>
    <col min="7198" max="7203" width="1.42578125" style="110" customWidth="1"/>
    <col min="7204" max="7204" width="4" style="110" customWidth="1"/>
    <col min="7205" max="7205" width="8.7109375" style="110" customWidth="1"/>
    <col min="7206" max="7206" width="9.85546875" style="110" customWidth="1"/>
    <col min="7207" max="7207" width="10.7109375" style="110" customWidth="1"/>
    <col min="7208" max="7208" width="10.28515625" style="110" customWidth="1"/>
    <col min="7209" max="7220" width="1.42578125" style="110" customWidth="1"/>
    <col min="7221" max="7221" width="3.7109375" style="110" customWidth="1"/>
    <col min="7222" max="7234" width="0" style="110" hidden="1" customWidth="1"/>
    <col min="7235" max="7235" width="19.140625" style="110" customWidth="1"/>
    <col min="7236" max="7392" width="1.42578125" style="110"/>
    <col min="7393" max="7400" width="1.42578125" style="110" customWidth="1"/>
    <col min="7401" max="7401" width="0.140625" style="110" customWidth="1"/>
    <col min="7402" max="7402" width="0" style="110" hidden="1" customWidth="1"/>
    <col min="7403" max="7405" width="1.42578125" style="110" customWidth="1"/>
    <col min="7406" max="7406" width="8.7109375" style="110" customWidth="1"/>
    <col min="7407" max="7407" width="5.28515625" style="110" customWidth="1"/>
    <col min="7408" max="7411" width="0" style="110" hidden="1" customWidth="1"/>
    <col min="7412" max="7420" width="1.42578125" style="110" customWidth="1"/>
    <col min="7421" max="7421" width="1.7109375" style="110" customWidth="1"/>
    <col min="7422" max="7426" width="1.42578125" style="110" customWidth="1"/>
    <col min="7427" max="7427" width="13.42578125" style="110" customWidth="1"/>
    <col min="7428" max="7432" width="1.42578125" style="110" customWidth="1"/>
    <col min="7433" max="7433" width="2.42578125" style="110" customWidth="1"/>
    <col min="7434" max="7436" width="0" style="110" hidden="1" customWidth="1"/>
    <col min="7437" max="7437" width="16.28515625" style="110" customWidth="1"/>
    <col min="7438" max="7443" width="1.42578125" style="110" customWidth="1"/>
    <col min="7444" max="7444" width="4.7109375" style="110" customWidth="1"/>
    <col min="7445" max="7453" width="0" style="110" hidden="1" customWidth="1"/>
    <col min="7454" max="7459" width="1.42578125" style="110" customWidth="1"/>
    <col min="7460" max="7460" width="4" style="110" customWidth="1"/>
    <col min="7461" max="7461" width="8.7109375" style="110" customWidth="1"/>
    <col min="7462" max="7462" width="9.85546875" style="110" customWidth="1"/>
    <col min="7463" max="7463" width="10.7109375" style="110" customWidth="1"/>
    <col min="7464" max="7464" width="10.28515625" style="110" customWidth="1"/>
    <col min="7465" max="7476" width="1.42578125" style="110" customWidth="1"/>
    <col min="7477" max="7477" width="3.7109375" style="110" customWidth="1"/>
    <col min="7478" max="7490" width="0" style="110" hidden="1" customWidth="1"/>
    <col min="7491" max="7491" width="19.140625" style="110" customWidth="1"/>
    <col min="7492" max="7648" width="1.42578125" style="110"/>
    <col min="7649" max="7656" width="1.42578125" style="110" customWidth="1"/>
    <col min="7657" max="7657" width="0.140625" style="110" customWidth="1"/>
    <col min="7658" max="7658" width="0" style="110" hidden="1" customWidth="1"/>
    <col min="7659" max="7661" width="1.42578125" style="110" customWidth="1"/>
    <col min="7662" max="7662" width="8.7109375" style="110" customWidth="1"/>
    <col min="7663" max="7663" width="5.28515625" style="110" customWidth="1"/>
    <col min="7664" max="7667" width="0" style="110" hidden="1" customWidth="1"/>
    <col min="7668" max="7676" width="1.42578125" style="110" customWidth="1"/>
    <col min="7677" max="7677" width="1.7109375" style="110" customWidth="1"/>
    <col min="7678" max="7682" width="1.42578125" style="110" customWidth="1"/>
    <col min="7683" max="7683" width="13.42578125" style="110" customWidth="1"/>
    <col min="7684" max="7688" width="1.42578125" style="110" customWidth="1"/>
    <col min="7689" max="7689" width="2.42578125" style="110" customWidth="1"/>
    <col min="7690" max="7692" width="0" style="110" hidden="1" customWidth="1"/>
    <col min="7693" max="7693" width="16.28515625" style="110" customWidth="1"/>
    <col min="7694" max="7699" width="1.42578125" style="110" customWidth="1"/>
    <col min="7700" max="7700" width="4.7109375" style="110" customWidth="1"/>
    <col min="7701" max="7709" width="0" style="110" hidden="1" customWidth="1"/>
    <col min="7710" max="7715" width="1.42578125" style="110" customWidth="1"/>
    <col min="7716" max="7716" width="4" style="110" customWidth="1"/>
    <col min="7717" max="7717" width="8.7109375" style="110" customWidth="1"/>
    <col min="7718" max="7718" width="9.85546875" style="110" customWidth="1"/>
    <col min="7719" max="7719" width="10.7109375" style="110" customWidth="1"/>
    <col min="7720" max="7720" width="10.28515625" style="110" customWidth="1"/>
    <col min="7721" max="7732" width="1.42578125" style="110" customWidth="1"/>
    <col min="7733" max="7733" width="3.7109375" style="110" customWidth="1"/>
    <col min="7734" max="7746" width="0" style="110" hidden="1" customWidth="1"/>
    <col min="7747" max="7747" width="19.140625" style="110" customWidth="1"/>
    <col min="7748" max="7904" width="1.42578125" style="110"/>
    <col min="7905" max="7912" width="1.42578125" style="110" customWidth="1"/>
    <col min="7913" max="7913" width="0.140625" style="110" customWidth="1"/>
    <col min="7914" max="7914" width="0" style="110" hidden="1" customWidth="1"/>
    <col min="7915" max="7917" width="1.42578125" style="110" customWidth="1"/>
    <col min="7918" max="7918" width="8.7109375" style="110" customWidth="1"/>
    <col min="7919" max="7919" width="5.28515625" style="110" customWidth="1"/>
    <col min="7920" max="7923" width="0" style="110" hidden="1" customWidth="1"/>
    <col min="7924" max="7932" width="1.42578125" style="110" customWidth="1"/>
    <col min="7933" max="7933" width="1.7109375" style="110" customWidth="1"/>
    <col min="7934" max="7938" width="1.42578125" style="110" customWidth="1"/>
    <col min="7939" max="7939" width="13.42578125" style="110" customWidth="1"/>
    <col min="7940" max="7944" width="1.42578125" style="110" customWidth="1"/>
    <col min="7945" max="7945" width="2.42578125" style="110" customWidth="1"/>
    <col min="7946" max="7948" width="0" style="110" hidden="1" customWidth="1"/>
    <col min="7949" max="7949" width="16.28515625" style="110" customWidth="1"/>
    <col min="7950" max="7955" width="1.42578125" style="110" customWidth="1"/>
    <col min="7956" max="7956" width="4.7109375" style="110" customWidth="1"/>
    <col min="7957" max="7965" width="0" style="110" hidden="1" customWidth="1"/>
    <col min="7966" max="7971" width="1.42578125" style="110" customWidth="1"/>
    <col min="7972" max="7972" width="4" style="110" customWidth="1"/>
    <col min="7973" max="7973" width="8.7109375" style="110" customWidth="1"/>
    <col min="7974" max="7974" width="9.85546875" style="110" customWidth="1"/>
    <col min="7975" max="7975" width="10.7109375" style="110" customWidth="1"/>
    <col min="7976" max="7976" width="10.28515625" style="110" customWidth="1"/>
    <col min="7977" max="7988" width="1.42578125" style="110" customWidth="1"/>
    <col min="7989" max="7989" width="3.7109375" style="110" customWidth="1"/>
    <col min="7990" max="8002" width="0" style="110" hidden="1" customWidth="1"/>
    <col min="8003" max="8003" width="19.140625" style="110" customWidth="1"/>
    <col min="8004" max="8160" width="1.42578125" style="110"/>
    <col min="8161" max="8168" width="1.42578125" style="110" customWidth="1"/>
    <col min="8169" max="8169" width="0.140625" style="110" customWidth="1"/>
    <col min="8170" max="8170" width="0" style="110" hidden="1" customWidth="1"/>
    <col min="8171" max="8173" width="1.42578125" style="110" customWidth="1"/>
    <col min="8174" max="8174" width="8.7109375" style="110" customWidth="1"/>
    <col min="8175" max="8175" width="5.28515625" style="110" customWidth="1"/>
    <col min="8176" max="8179" width="0" style="110" hidden="1" customWidth="1"/>
    <col min="8180" max="8188" width="1.42578125" style="110" customWidth="1"/>
    <col min="8189" max="8189" width="1.7109375" style="110" customWidth="1"/>
    <col min="8190" max="8194" width="1.42578125" style="110" customWidth="1"/>
    <col min="8195" max="8195" width="13.42578125" style="110" customWidth="1"/>
    <col min="8196" max="8200" width="1.42578125" style="110" customWidth="1"/>
    <col min="8201" max="8201" width="2.42578125" style="110" customWidth="1"/>
    <col min="8202" max="8204" width="0" style="110" hidden="1" customWidth="1"/>
    <col min="8205" max="8205" width="16.28515625" style="110" customWidth="1"/>
    <col min="8206" max="8211" width="1.42578125" style="110" customWidth="1"/>
    <col min="8212" max="8212" width="4.7109375" style="110" customWidth="1"/>
    <col min="8213" max="8221" width="0" style="110" hidden="1" customWidth="1"/>
    <col min="8222" max="8227" width="1.42578125" style="110" customWidth="1"/>
    <col min="8228" max="8228" width="4" style="110" customWidth="1"/>
    <col min="8229" max="8229" width="8.7109375" style="110" customWidth="1"/>
    <col min="8230" max="8230" width="9.85546875" style="110" customWidth="1"/>
    <col min="8231" max="8231" width="10.7109375" style="110" customWidth="1"/>
    <col min="8232" max="8232" width="10.28515625" style="110" customWidth="1"/>
    <col min="8233" max="8244" width="1.42578125" style="110" customWidth="1"/>
    <col min="8245" max="8245" width="3.7109375" style="110" customWidth="1"/>
    <col min="8246" max="8258" width="0" style="110" hidden="1" customWidth="1"/>
    <col min="8259" max="8259" width="19.140625" style="110" customWidth="1"/>
    <col min="8260" max="8416" width="1.42578125" style="110"/>
    <col min="8417" max="8424" width="1.42578125" style="110" customWidth="1"/>
    <col min="8425" max="8425" width="0.140625" style="110" customWidth="1"/>
    <col min="8426" max="8426" width="0" style="110" hidden="1" customWidth="1"/>
    <col min="8427" max="8429" width="1.42578125" style="110" customWidth="1"/>
    <col min="8430" max="8430" width="8.7109375" style="110" customWidth="1"/>
    <col min="8431" max="8431" width="5.28515625" style="110" customWidth="1"/>
    <col min="8432" max="8435" width="0" style="110" hidden="1" customWidth="1"/>
    <col min="8436" max="8444" width="1.42578125" style="110" customWidth="1"/>
    <col min="8445" max="8445" width="1.7109375" style="110" customWidth="1"/>
    <col min="8446" max="8450" width="1.42578125" style="110" customWidth="1"/>
    <col min="8451" max="8451" width="13.42578125" style="110" customWidth="1"/>
    <col min="8452" max="8456" width="1.42578125" style="110" customWidth="1"/>
    <col min="8457" max="8457" width="2.42578125" style="110" customWidth="1"/>
    <col min="8458" max="8460" width="0" style="110" hidden="1" customWidth="1"/>
    <col min="8461" max="8461" width="16.28515625" style="110" customWidth="1"/>
    <col min="8462" max="8467" width="1.42578125" style="110" customWidth="1"/>
    <col min="8468" max="8468" width="4.7109375" style="110" customWidth="1"/>
    <col min="8469" max="8477" width="0" style="110" hidden="1" customWidth="1"/>
    <col min="8478" max="8483" width="1.42578125" style="110" customWidth="1"/>
    <col min="8484" max="8484" width="4" style="110" customWidth="1"/>
    <col min="8485" max="8485" width="8.7109375" style="110" customWidth="1"/>
    <col min="8486" max="8486" width="9.85546875" style="110" customWidth="1"/>
    <col min="8487" max="8487" width="10.7109375" style="110" customWidth="1"/>
    <col min="8488" max="8488" width="10.28515625" style="110" customWidth="1"/>
    <col min="8489" max="8500" width="1.42578125" style="110" customWidth="1"/>
    <col min="8501" max="8501" width="3.7109375" style="110" customWidth="1"/>
    <col min="8502" max="8514" width="0" style="110" hidden="1" customWidth="1"/>
    <col min="8515" max="8515" width="19.140625" style="110" customWidth="1"/>
    <col min="8516" max="8672" width="1.42578125" style="110"/>
    <col min="8673" max="8680" width="1.42578125" style="110" customWidth="1"/>
    <col min="8681" max="8681" width="0.140625" style="110" customWidth="1"/>
    <col min="8682" max="8682" width="0" style="110" hidden="1" customWidth="1"/>
    <col min="8683" max="8685" width="1.42578125" style="110" customWidth="1"/>
    <col min="8686" max="8686" width="8.7109375" style="110" customWidth="1"/>
    <col min="8687" max="8687" width="5.28515625" style="110" customWidth="1"/>
    <col min="8688" max="8691" width="0" style="110" hidden="1" customWidth="1"/>
    <col min="8692" max="8700" width="1.42578125" style="110" customWidth="1"/>
    <col min="8701" max="8701" width="1.7109375" style="110" customWidth="1"/>
    <col min="8702" max="8706" width="1.42578125" style="110" customWidth="1"/>
    <col min="8707" max="8707" width="13.42578125" style="110" customWidth="1"/>
    <col min="8708" max="8712" width="1.42578125" style="110" customWidth="1"/>
    <col min="8713" max="8713" width="2.42578125" style="110" customWidth="1"/>
    <col min="8714" max="8716" width="0" style="110" hidden="1" customWidth="1"/>
    <col min="8717" max="8717" width="16.28515625" style="110" customWidth="1"/>
    <col min="8718" max="8723" width="1.42578125" style="110" customWidth="1"/>
    <col min="8724" max="8724" width="4.7109375" style="110" customWidth="1"/>
    <col min="8725" max="8733" width="0" style="110" hidden="1" customWidth="1"/>
    <col min="8734" max="8739" width="1.42578125" style="110" customWidth="1"/>
    <col min="8740" max="8740" width="4" style="110" customWidth="1"/>
    <col min="8741" max="8741" width="8.7109375" style="110" customWidth="1"/>
    <col min="8742" max="8742" width="9.85546875" style="110" customWidth="1"/>
    <col min="8743" max="8743" width="10.7109375" style="110" customWidth="1"/>
    <col min="8744" max="8744" width="10.28515625" style="110" customWidth="1"/>
    <col min="8745" max="8756" width="1.42578125" style="110" customWidth="1"/>
    <col min="8757" max="8757" width="3.7109375" style="110" customWidth="1"/>
    <col min="8758" max="8770" width="0" style="110" hidden="1" customWidth="1"/>
    <col min="8771" max="8771" width="19.140625" style="110" customWidth="1"/>
    <col min="8772" max="8928" width="1.42578125" style="110"/>
    <col min="8929" max="8936" width="1.42578125" style="110" customWidth="1"/>
    <col min="8937" max="8937" width="0.140625" style="110" customWidth="1"/>
    <col min="8938" max="8938" width="0" style="110" hidden="1" customWidth="1"/>
    <col min="8939" max="8941" width="1.42578125" style="110" customWidth="1"/>
    <col min="8942" max="8942" width="8.7109375" style="110" customWidth="1"/>
    <col min="8943" max="8943" width="5.28515625" style="110" customWidth="1"/>
    <col min="8944" max="8947" width="0" style="110" hidden="1" customWidth="1"/>
    <col min="8948" max="8956" width="1.42578125" style="110" customWidth="1"/>
    <col min="8957" max="8957" width="1.7109375" style="110" customWidth="1"/>
    <col min="8958" max="8962" width="1.42578125" style="110" customWidth="1"/>
    <col min="8963" max="8963" width="13.42578125" style="110" customWidth="1"/>
    <col min="8964" max="8968" width="1.42578125" style="110" customWidth="1"/>
    <col min="8969" max="8969" width="2.42578125" style="110" customWidth="1"/>
    <col min="8970" max="8972" width="0" style="110" hidden="1" customWidth="1"/>
    <col min="8973" max="8973" width="16.28515625" style="110" customWidth="1"/>
    <col min="8974" max="8979" width="1.42578125" style="110" customWidth="1"/>
    <col min="8980" max="8980" width="4.7109375" style="110" customWidth="1"/>
    <col min="8981" max="8989" width="0" style="110" hidden="1" customWidth="1"/>
    <col min="8990" max="8995" width="1.42578125" style="110" customWidth="1"/>
    <col min="8996" max="8996" width="4" style="110" customWidth="1"/>
    <col min="8997" max="8997" width="8.7109375" style="110" customWidth="1"/>
    <col min="8998" max="8998" width="9.85546875" style="110" customWidth="1"/>
    <col min="8999" max="8999" width="10.7109375" style="110" customWidth="1"/>
    <col min="9000" max="9000" width="10.28515625" style="110" customWidth="1"/>
    <col min="9001" max="9012" width="1.42578125" style="110" customWidth="1"/>
    <col min="9013" max="9013" width="3.7109375" style="110" customWidth="1"/>
    <col min="9014" max="9026" width="0" style="110" hidden="1" customWidth="1"/>
    <col min="9027" max="9027" width="19.140625" style="110" customWidth="1"/>
    <col min="9028" max="9184" width="1.42578125" style="110"/>
    <col min="9185" max="9192" width="1.42578125" style="110" customWidth="1"/>
    <col min="9193" max="9193" width="0.140625" style="110" customWidth="1"/>
    <col min="9194" max="9194" width="0" style="110" hidden="1" customWidth="1"/>
    <col min="9195" max="9197" width="1.42578125" style="110" customWidth="1"/>
    <col min="9198" max="9198" width="8.7109375" style="110" customWidth="1"/>
    <col min="9199" max="9199" width="5.28515625" style="110" customWidth="1"/>
    <col min="9200" max="9203" width="0" style="110" hidden="1" customWidth="1"/>
    <col min="9204" max="9212" width="1.42578125" style="110" customWidth="1"/>
    <col min="9213" max="9213" width="1.7109375" style="110" customWidth="1"/>
    <col min="9214" max="9218" width="1.42578125" style="110" customWidth="1"/>
    <col min="9219" max="9219" width="13.42578125" style="110" customWidth="1"/>
    <col min="9220" max="9224" width="1.42578125" style="110" customWidth="1"/>
    <col min="9225" max="9225" width="2.42578125" style="110" customWidth="1"/>
    <col min="9226" max="9228" width="0" style="110" hidden="1" customWidth="1"/>
    <col min="9229" max="9229" width="16.28515625" style="110" customWidth="1"/>
    <col min="9230" max="9235" width="1.42578125" style="110" customWidth="1"/>
    <col min="9236" max="9236" width="4.7109375" style="110" customWidth="1"/>
    <col min="9237" max="9245" width="0" style="110" hidden="1" customWidth="1"/>
    <col min="9246" max="9251" width="1.42578125" style="110" customWidth="1"/>
    <col min="9252" max="9252" width="4" style="110" customWidth="1"/>
    <col min="9253" max="9253" width="8.7109375" style="110" customWidth="1"/>
    <col min="9254" max="9254" width="9.85546875" style="110" customWidth="1"/>
    <col min="9255" max="9255" width="10.7109375" style="110" customWidth="1"/>
    <col min="9256" max="9256" width="10.28515625" style="110" customWidth="1"/>
    <col min="9257" max="9268" width="1.42578125" style="110" customWidth="1"/>
    <col min="9269" max="9269" width="3.7109375" style="110" customWidth="1"/>
    <col min="9270" max="9282" width="0" style="110" hidden="1" customWidth="1"/>
    <col min="9283" max="9283" width="19.140625" style="110" customWidth="1"/>
    <col min="9284" max="9440" width="1.42578125" style="110"/>
    <col min="9441" max="9448" width="1.42578125" style="110" customWidth="1"/>
    <col min="9449" max="9449" width="0.140625" style="110" customWidth="1"/>
    <col min="9450" max="9450" width="0" style="110" hidden="1" customWidth="1"/>
    <col min="9451" max="9453" width="1.42578125" style="110" customWidth="1"/>
    <col min="9454" max="9454" width="8.7109375" style="110" customWidth="1"/>
    <col min="9455" max="9455" width="5.28515625" style="110" customWidth="1"/>
    <col min="9456" max="9459" width="0" style="110" hidden="1" customWidth="1"/>
    <col min="9460" max="9468" width="1.42578125" style="110" customWidth="1"/>
    <col min="9469" max="9469" width="1.7109375" style="110" customWidth="1"/>
    <col min="9470" max="9474" width="1.42578125" style="110" customWidth="1"/>
    <col min="9475" max="9475" width="13.42578125" style="110" customWidth="1"/>
    <col min="9476" max="9480" width="1.42578125" style="110" customWidth="1"/>
    <col min="9481" max="9481" width="2.42578125" style="110" customWidth="1"/>
    <col min="9482" max="9484" width="0" style="110" hidden="1" customWidth="1"/>
    <col min="9485" max="9485" width="16.28515625" style="110" customWidth="1"/>
    <col min="9486" max="9491" width="1.42578125" style="110" customWidth="1"/>
    <col min="9492" max="9492" width="4.7109375" style="110" customWidth="1"/>
    <col min="9493" max="9501" width="0" style="110" hidden="1" customWidth="1"/>
    <col min="9502" max="9507" width="1.42578125" style="110" customWidth="1"/>
    <col min="9508" max="9508" width="4" style="110" customWidth="1"/>
    <col min="9509" max="9509" width="8.7109375" style="110" customWidth="1"/>
    <col min="9510" max="9510" width="9.85546875" style="110" customWidth="1"/>
    <col min="9511" max="9511" width="10.7109375" style="110" customWidth="1"/>
    <col min="9512" max="9512" width="10.28515625" style="110" customWidth="1"/>
    <col min="9513" max="9524" width="1.42578125" style="110" customWidth="1"/>
    <col min="9525" max="9525" width="3.7109375" style="110" customWidth="1"/>
    <col min="9526" max="9538" width="0" style="110" hidden="1" customWidth="1"/>
    <col min="9539" max="9539" width="19.140625" style="110" customWidth="1"/>
    <col min="9540" max="9696" width="1.42578125" style="110"/>
    <col min="9697" max="9704" width="1.42578125" style="110" customWidth="1"/>
    <col min="9705" max="9705" width="0.140625" style="110" customWidth="1"/>
    <col min="9706" max="9706" width="0" style="110" hidden="1" customWidth="1"/>
    <col min="9707" max="9709" width="1.42578125" style="110" customWidth="1"/>
    <col min="9710" max="9710" width="8.7109375" style="110" customWidth="1"/>
    <col min="9711" max="9711" width="5.28515625" style="110" customWidth="1"/>
    <col min="9712" max="9715" width="0" style="110" hidden="1" customWidth="1"/>
    <col min="9716" max="9724" width="1.42578125" style="110" customWidth="1"/>
    <col min="9725" max="9725" width="1.7109375" style="110" customWidth="1"/>
    <col min="9726" max="9730" width="1.42578125" style="110" customWidth="1"/>
    <col min="9731" max="9731" width="13.42578125" style="110" customWidth="1"/>
    <col min="9732" max="9736" width="1.42578125" style="110" customWidth="1"/>
    <col min="9737" max="9737" width="2.42578125" style="110" customWidth="1"/>
    <col min="9738" max="9740" width="0" style="110" hidden="1" customWidth="1"/>
    <col min="9741" max="9741" width="16.28515625" style="110" customWidth="1"/>
    <col min="9742" max="9747" width="1.42578125" style="110" customWidth="1"/>
    <col min="9748" max="9748" width="4.7109375" style="110" customWidth="1"/>
    <col min="9749" max="9757" width="0" style="110" hidden="1" customWidth="1"/>
    <col min="9758" max="9763" width="1.42578125" style="110" customWidth="1"/>
    <col min="9764" max="9764" width="4" style="110" customWidth="1"/>
    <col min="9765" max="9765" width="8.7109375" style="110" customWidth="1"/>
    <col min="9766" max="9766" width="9.85546875" style="110" customWidth="1"/>
    <col min="9767" max="9767" width="10.7109375" style="110" customWidth="1"/>
    <col min="9768" max="9768" width="10.28515625" style="110" customWidth="1"/>
    <col min="9769" max="9780" width="1.42578125" style="110" customWidth="1"/>
    <col min="9781" max="9781" width="3.7109375" style="110" customWidth="1"/>
    <col min="9782" max="9794" width="0" style="110" hidden="1" customWidth="1"/>
    <col min="9795" max="9795" width="19.140625" style="110" customWidth="1"/>
    <col min="9796" max="9952" width="1.42578125" style="110"/>
    <col min="9953" max="9960" width="1.42578125" style="110" customWidth="1"/>
    <col min="9961" max="9961" width="0.140625" style="110" customWidth="1"/>
    <col min="9962" max="9962" width="0" style="110" hidden="1" customWidth="1"/>
    <col min="9963" max="9965" width="1.42578125" style="110" customWidth="1"/>
    <col min="9966" max="9966" width="8.7109375" style="110" customWidth="1"/>
    <col min="9967" max="9967" width="5.28515625" style="110" customWidth="1"/>
    <col min="9968" max="9971" width="0" style="110" hidden="1" customWidth="1"/>
    <col min="9972" max="9980" width="1.42578125" style="110" customWidth="1"/>
    <col min="9981" max="9981" width="1.7109375" style="110" customWidth="1"/>
    <col min="9982" max="9986" width="1.42578125" style="110" customWidth="1"/>
    <col min="9987" max="9987" width="13.42578125" style="110" customWidth="1"/>
    <col min="9988" max="9992" width="1.42578125" style="110" customWidth="1"/>
    <col min="9993" max="9993" width="2.42578125" style="110" customWidth="1"/>
    <col min="9994" max="9996" width="0" style="110" hidden="1" customWidth="1"/>
    <col min="9997" max="9997" width="16.28515625" style="110" customWidth="1"/>
    <col min="9998" max="10003" width="1.42578125" style="110" customWidth="1"/>
    <col min="10004" max="10004" width="4.7109375" style="110" customWidth="1"/>
    <col min="10005" max="10013" width="0" style="110" hidden="1" customWidth="1"/>
    <col min="10014" max="10019" width="1.42578125" style="110" customWidth="1"/>
    <col min="10020" max="10020" width="4" style="110" customWidth="1"/>
    <col min="10021" max="10021" width="8.7109375" style="110" customWidth="1"/>
    <col min="10022" max="10022" width="9.85546875" style="110" customWidth="1"/>
    <col min="10023" max="10023" width="10.7109375" style="110" customWidth="1"/>
    <col min="10024" max="10024" width="10.28515625" style="110" customWidth="1"/>
    <col min="10025" max="10036" width="1.42578125" style="110" customWidth="1"/>
    <col min="10037" max="10037" width="3.7109375" style="110" customWidth="1"/>
    <col min="10038" max="10050" width="0" style="110" hidden="1" customWidth="1"/>
    <col min="10051" max="10051" width="19.140625" style="110" customWidth="1"/>
    <col min="10052" max="10208" width="1.42578125" style="110"/>
    <col min="10209" max="10216" width="1.42578125" style="110" customWidth="1"/>
    <col min="10217" max="10217" width="0.140625" style="110" customWidth="1"/>
    <col min="10218" max="10218" width="0" style="110" hidden="1" customWidth="1"/>
    <col min="10219" max="10221" width="1.42578125" style="110" customWidth="1"/>
    <col min="10222" max="10222" width="8.7109375" style="110" customWidth="1"/>
    <col min="10223" max="10223" width="5.28515625" style="110" customWidth="1"/>
    <col min="10224" max="10227" width="0" style="110" hidden="1" customWidth="1"/>
    <col min="10228" max="10236" width="1.42578125" style="110" customWidth="1"/>
    <col min="10237" max="10237" width="1.7109375" style="110" customWidth="1"/>
    <col min="10238" max="10242" width="1.42578125" style="110" customWidth="1"/>
    <col min="10243" max="10243" width="13.42578125" style="110" customWidth="1"/>
    <col min="10244" max="10248" width="1.42578125" style="110" customWidth="1"/>
    <col min="10249" max="10249" width="2.42578125" style="110" customWidth="1"/>
    <col min="10250" max="10252" width="0" style="110" hidden="1" customWidth="1"/>
    <col min="10253" max="10253" width="16.28515625" style="110" customWidth="1"/>
    <col min="10254" max="10259" width="1.42578125" style="110" customWidth="1"/>
    <col min="10260" max="10260" width="4.7109375" style="110" customWidth="1"/>
    <col min="10261" max="10269" width="0" style="110" hidden="1" customWidth="1"/>
    <col min="10270" max="10275" width="1.42578125" style="110" customWidth="1"/>
    <col min="10276" max="10276" width="4" style="110" customWidth="1"/>
    <col min="10277" max="10277" width="8.7109375" style="110" customWidth="1"/>
    <col min="10278" max="10278" width="9.85546875" style="110" customWidth="1"/>
    <col min="10279" max="10279" width="10.7109375" style="110" customWidth="1"/>
    <col min="10280" max="10280" width="10.28515625" style="110" customWidth="1"/>
    <col min="10281" max="10292" width="1.42578125" style="110" customWidth="1"/>
    <col min="10293" max="10293" width="3.7109375" style="110" customWidth="1"/>
    <col min="10294" max="10306" width="0" style="110" hidden="1" customWidth="1"/>
    <col min="10307" max="10307" width="19.140625" style="110" customWidth="1"/>
    <col min="10308" max="10464" width="1.42578125" style="110"/>
    <col min="10465" max="10472" width="1.42578125" style="110" customWidth="1"/>
    <col min="10473" max="10473" width="0.140625" style="110" customWidth="1"/>
    <col min="10474" max="10474" width="0" style="110" hidden="1" customWidth="1"/>
    <col min="10475" max="10477" width="1.42578125" style="110" customWidth="1"/>
    <col min="10478" max="10478" width="8.7109375" style="110" customWidth="1"/>
    <col min="10479" max="10479" width="5.28515625" style="110" customWidth="1"/>
    <col min="10480" max="10483" width="0" style="110" hidden="1" customWidth="1"/>
    <col min="10484" max="10492" width="1.42578125" style="110" customWidth="1"/>
    <col min="10493" max="10493" width="1.7109375" style="110" customWidth="1"/>
    <col min="10494" max="10498" width="1.42578125" style="110" customWidth="1"/>
    <col min="10499" max="10499" width="13.42578125" style="110" customWidth="1"/>
    <col min="10500" max="10504" width="1.42578125" style="110" customWidth="1"/>
    <col min="10505" max="10505" width="2.42578125" style="110" customWidth="1"/>
    <col min="10506" max="10508" width="0" style="110" hidden="1" customWidth="1"/>
    <col min="10509" max="10509" width="16.28515625" style="110" customWidth="1"/>
    <col min="10510" max="10515" width="1.42578125" style="110" customWidth="1"/>
    <col min="10516" max="10516" width="4.7109375" style="110" customWidth="1"/>
    <col min="10517" max="10525" width="0" style="110" hidden="1" customWidth="1"/>
    <col min="10526" max="10531" width="1.42578125" style="110" customWidth="1"/>
    <col min="10532" max="10532" width="4" style="110" customWidth="1"/>
    <col min="10533" max="10533" width="8.7109375" style="110" customWidth="1"/>
    <col min="10534" max="10534" width="9.85546875" style="110" customWidth="1"/>
    <col min="10535" max="10535" width="10.7109375" style="110" customWidth="1"/>
    <col min="10536" max="10536" width="10.28515625" style="110" customWidth="1"/>
    <col min="10537" max="10548" width="1.42578125" style="110" customWidth="1"/>
    <col min="10549" max="10549" width="3.7109375" style="110" customWidth="1"/>
    <col min="10550" max="10562" width="0" style="110" hidden="1" customWidth="1"/>
    <col min="10563" max="10563" width="19.140625" style="110" customWidth="1"/>
    <col min="10564" max="10720" width="1.42578125" style="110"/>
    <col min="10721" max="10728" width="1.42578125" style="110" customWidth="1"/>
    <col min="10729" max="10729" width="0.140625" style="110" customWidth="1"/>
    <col min="10730" max="10730" width="0" style="110" hidden="1" customWidth="1"/>
    <col min="10731" max="10733" width="1.42578125" style="110" customWidth="1"/>
    <col min="10734" max="10734" width="8.7109375" style="110" customWidth="1"/>
    <col min="10735" max="10735" width="5.28515625" style="110" customWidth="1"/>
    <col min="10736" max="10739" width="0" style="110" hidden="1" customWidth="1"/>
    <col min="10740" max="10748" width="1.42578125" style="110" customWidth="1"/>
    <col min="10749" max="10749" width="1.7109375" style="110" customWidth="1"/>
    <col min="10750" max="10754" width="1.42578125" style="110" customWidth="1"/>
    <col min="10755" max="10755" width="13.42578125" style="110" customWidth="1"/>
    <col min="10756" max="10760" width="1.42578125" style="110" customWidth="1"/>
    <col min="10761" max="10761" width="2.42578125" style="110" customWidth="1"/>
    <col min="10762" max="10764" width="0" style="110" hidden="1" customWidth="1"/>
    <col min="10765" max="10765" width="16.28515625" style="110" customWidth="1"/>
    <col min="10766" max="10771" width="1.42578125" style="110" customWidth="1"/>
    <col min="10772" max="10772" width="4.7109375" style="110" customWidth="1"/>
    <col min="10773" max="10781" width="0" style="110" hidden="1" customWidth="1"/>
    <col min="10782" max="10787" width="1.42578125" style="110" customWidth="1"/>
    <col min="10788" max="10788" width="4" style="110" customWidth="1"/>
    <col min="10789" max="10789" width="8.7109375" style="110" customWidth="1"/>
    <col min="10790" max="10790" width="9.85546875" style="110" customWidth="1"/>
    <col min="10791" max="10791" width="10.7109375" style="110" customWidth="1"/>
    <col min="10792" max="10792" width="10.28515625" style="110" customWidth="1"/>
    <col min="10793" max="10804" width="1.42578125" style="110" customWidth="1"/>
    <col min="10805" max="10805" width="3.7109375" style="110" customWidth="1"/>
    <col min="10806" max="10818" width="0" style="110" hidden="1" customWidth="1"/>
    <col min="10819" max="10819" width="19.140625" style="110" customWidth="1"/>
    <col min="10820" max="10976" width="1.42578125" style="110"/>
    <col min="10977" max="10984" width="1.42578125" style="110" customWidth="1"/>
    <col min="10985" max="10985" width="0.140625" style="110" customWidth="1"/>
    <col min="10986" max="10986" width="0" style="110" hidden="1" customWidth="1"/>
    <col min="10987" max="10989" width="1.42578125" style="110" customWidth="1"/>
    <col min="10990" max="10990" width="8.7109375" style="110" customWidth="1"/>
    <col min="10991" max="10991" width="5.28515625" style="110" customWidth="1"/>
    <col min="10992" max="10995" width="0" style="110" hidden="1" customWidth="1"/>
    <col min="10996" max="11004" width="1.42578125" style="110" customWidth="1"/>
    <col min="11005" max="11005" width="1.7109375" style="110" customWidth="1"/>
    <col min="11006" max="11010" width="1.42578125" style="110" customWidth="1"/>
    <col min="11011" max="11011" width="13.42578125" style="110" customWidth="1"/>
    <col min="11012" max="11016" width="1.42578125" style="110" customWidth="1"/>
    <col min="11017" max="11017" width="2.42578125" style="110" customWidth="1"/>
    <col min="11018" max="11020" width="0" style="110" hidden="1" customWidth="1"/>
    <col min="11021" max="11021" width="16.28515625" style="110" customWidth="1"/>
    <col min="11022" max="11027" width="1.42578125" style="110" customWidth="1"/>
    <col min="11028" max="11028" width="4.7109375" style="110" customWidth="1"/>
    <col min="11029" max="11037" width="0" style="110" hidden="1" customWidth="1"/>
    <col min="11038" max="11043" width="1.42578125" style="110" customWidth="1"/>
    <col min="11044" max="11044" width="4" style="110" customWidth="1"/>
    <col min="11045" max="11045" width="8.7109375" style="110" customWidth="1"/>
    <col min="11046" max="11046" width="9.85546875" style="110" customWidth="1"/>
    <col min="11047" max="11047" width="10.7109375" style="110" customWidth="1"/>
    <col min="11048" max="11048" width="10.28515625" style="110" customWidth="1"/>
    <col min="11049" max="11060" width="1.42578125" style="110" customWidth="1"/>
    <col min="11061" max="11061" width="3.7109375" style="110" customWidth="1"/>
    <col min="11062" max="11074" width="0" style="110" hidden="1" customWidth="1"/>
    <col min="11075" max="11075" width="19.140625" style="110" customWidth="1"/>
    <col min="11076" max="11232" width="1.42578125" style="110"/>
    <col min="11233" max="11240" width="1.42578125" style="110" customWidth="1"/>
    <col min="11241" max="11241" width="0.140625" style="110" customWidth="1"/>
    <col min="11242" max="11242" width="0" style="110" hidden="1" customWidth="1"/>
    <col min="11243" max="11245" width="1.42578125" style="110" customWidth="1"/>
    <col min="11246" max="11246" width="8.7109375" style="110" customWidth="1"/>
    <col min="11247" max="11247" width="5.28515625" style="110" customWidth="1"/>
    <col min="11248" max="11251" width="0" style="110" hidden="1" customWidth="1"/>
    <col min="11252" max="11260" width="1.42578125" style="110" customWidth="1"/>
    <col min="11261" max="11261" width="1.7109375" style="110" customWidth="1"/>
    <col min="11262" max="11266" width="1.42578125" style="110" customWidth="1"/>
    <col min="11267" max="11267" width="13.42578125" style="110" customWidth="1"/>
    <col min="11268" max="11272" width="1.42578125" style="110" customWidth="1"/>
    <col min="11273" max="11273" width="2.42578125" style="110" customWidth="1"/>
    <col min="11274" max="11276" width="0" style="110" hidden="1" customWidth="1"/>
    <col min="11277" max="11277" width="16.28515625" style="110" customWidth="1"/>
    <col min="11278" max="11283" width="1.42578125" style="110" customWidth="1"/>
    <col min="11284" max="11284" width="4.7109375" style="110" customWidth="1"/>
    <col min="11285" max="11293" width="0" style="110" hidden="1" customWidth="1"/>
    <col min="11294" max="11299" width="1.42578125" style="110" customWidth="1"/>
    <col min="11300" max="11300" width="4" style="110" customWidth="1"/>
    <col min="11301" max="11301" width="8.7109375" style="110" customWidth="1"/>
    <col min="11302" max="11302" width="9.85546875" style="110" customWidth="1"/>
    <col min="11303" max="11303" width="10.7109375" style="110" customWidth="1"/>
    <col min="11304" max="11304" width="10.28515625" style="110" customWidth="1"/>
    <col min="11305" max="11316" width="1.42578125" style="110" customWidth="1"/>
    <col min="11317" max="11317" width="3.7109375" style="110" customWidth="1"/>
    <col min="11318" max="11330" width="0" style="110" hidden="1" customWidth="1"/>
    <col min="11331" max="11331" width="19.140625" style="110" customWidth="1"/>
    <col min="11332" max="11488" width="1.42578125" style="110"/>
    <col min="11489" max="11496" width="1.42578125" style="110" customWidth="1"/>
    <col min="11497" max="11497" width="0.140625" style="110" customWidth="1"/>
    <col min="11498" max="11498" width="0" style="110" hidden="1" customWidth="1"/>
    <col min="11499" max="11501" width="1.42578125" style="110" customWidth="1"/>
    <col min="11502" max="11502" width="8.7109375" style="110" customWidth="1"/>
    <col min="11503" max="11503" width="5.28515625" style="110" customWidth="1"/>
    <col min="11504" max="11507" width="0" style="110" hidden="1" customWidth="1"/>
    <col min="11508" max="11516" width="1.42578125" style="110" customWidth="1"/>
    <col min="11517" max="11517" width="1.7109375" style="110" customWidth="1"/>
    <col min="11518" max="11522" width="1.42578125" style="110" customWidth="1"/>
    <col min="11523" max="11523" width="13.42578125" style="110" customWidth="1"/>
    <col min="11524" max="11528" width="1.42578125" style="110" customWidth="1"/>
    <col min="11529" max="11529" width="2.42578125" style="110" customWidth="1"/>
    <col min="11530" max="11532" width="0" style="110" hidden="1" customWidth="1"/>
    <col min="11533" max="11533" width="16.28515625" style="110" customWidth="1"/>
    <col min="11534" max="11539" width="1.42578125" style="110" customWidth="1"/>
    <col min="11540" max="11540" width="4.7109375" style="110" customWidth="1"/>
    <col min="11541" max="11549" width="0" style="110" hidden="1" customWidth="1"/>
    <col min="11550" max="11555" width="1.42578125" style="110" customWidth="1"/>
    <col min="11556" max="11556" width="4" style="110" customWidth="1"/>
    <col min="11557" max="11557" width="8.7109375" style="110" customWidth="1"/>
    <col min="11558" max="11558" width="9.85546875" style="110" customWidth="1"/>
    <col min="11559" max="11559" width="10.7109375" style="110" customWidth="1"/>
    <col min="11560" max="11560" width="10.28515625" style="110" customWidth="1"/>
    <col min="11561" max="11572" width="1.42578125" style="110" customWidth="1"/>
    <col min="11573" max="11573" width="3.7109375" style="110" customWidth="1"/>
    <col min="11574" max="11586" width="0" style="110" hidden="1" customWidth="1"/>
    <col min="11587" max="11587" width="19.140625" style="110" customWidth="1"/>
    <col min="11588" max="11744" width="1.42578125" style="110"/>
    <col min="11745" max="11752" width="1.42578125" style="110" customWidth="1"/>
    <col min="11753" max="11753" width="0.140625" style="110" customWidth="1"/>
    <col min="11754" max="11754" width="0" style="110" hidden="1" customWidth="1"/>
    <col min="11755" max="11757" width="1.42578125" style="110" customWidth="1"/>
    <col min="11758" max="11758" width="8.7109375" style="110" customWidth="1"/>
    <col min="11759" max="11759" width="5.28515625" style="110" customWidth="1"/>
    <col min="11760" max="11763" width="0" style="110" hidden="1" customWidth="1"/>
    <col min="11764" max="11772" width="1.42578125" style="110" customWidth="1"/>
    <col min="11773" max="11773" width="1.7109375" style="110" customWidth="1"/>
    <col min="11774" max="11778" width="1.42578125" style="110" customWidth="1"/>
    <col min="11779" max="11779" width="13.42578125" style="110" customWidth="1"/>
    <col min="11780" max="11784" width="1.42578125" style="110" customWidth="1"/>
    <col min="11785" max="11785" width="2.42578125" style="110" customWidth="1"/>
    <col min="11786" max="11788" width="0" style="110" hidden="1" customWidth="1"/>
    <col min="11789" max="11789" width="16.28515625" style="110" customWidth="1"/>
    <col min="11790" max="11795" width="1.42578125" style="110" customWidth="1"/>
    <col min="11796" max="11796" width="4.7109375" style="110" customWidth="1"/>
    <col min="11797" max="11805" width="0" style="110" hidden="1" customWidth="1"/>
    <col min="11806" max="11811" width="1.42578125" style="110" customWidth="1"/>
    <col min="11812" max="11812" width="4" style="110" customWidth="1"/>
    <col min="11813" max="11813" width="8.7109375" style="110" customWidth="1"/>
    <col min="11814" max="11814" width="9.85546875" style="110" customWidth="1"/>
    <col min="11815" max="11815" width="10.7109375" style="110" customWidth="1"/>
    <col min="11816" max="11816" width="10.28515625" style="110" customWidth="1"/>
    <col min="11817" max="11828" width="1.42578125" style="110" customWidth="1"/>
    <col min="11829" max="11829" width="3.7109375" style="110" customWidth="1"/>
    <col min="11830" max="11842" width="0" style="110" hidden="1" customWidth="1"/>
    <col min="11843" max="11843" width="19.140625" style="110" customWidth="1"/>
    <col min="11844" max="12000" width="1.42578125" style="110"/>
    <col min="12001" max="12008" width="1.42578125" style="110" customWidth="1"/>
    <col min="12009" max="12009" width="0.140625" style="110" customWidth="1"/>
    <col min="12010" max="12010" width="0" style="110" hidden="1" customWidth="1"/>
    <col min="12011" max="12013" width="1.42578125" style="110" customWidth="1"/>
    <col min="12014" max="12014" width="8.7109375" style="110" customWidth="1"/>
    <col min="12015" max="12015" width="5.28515625" style="110" customWidth="1"/>
    <col min="12016" max="12019" width="0" style="110" hidden="1" customWidth="1"/>
    <col min="12020" max="12028" width="1.42578125" style="110" customWidth="1"/>
    <col min="12029" max="12029" width="1.7109375" style="110" customWidth="1"/>
    <col min="12030" max="12034" width="1.42578125" style="110" customWidth="1"/>
    <col min="12035" max="12035" width="13.42578125" style="110" customWidth="1"/>
    <col min="12036" max="12040" width="1.42578125" style="110" customWidth="1"/>
    <col min="12041" max="12041" width="2.42578125" style="110" customWidth="1"/>
    <col min="12042" max="12044" width="0" style="110" hidden="1" customWidth="1"/>
    <col min="12045" max="12045" width="16.28515625" style="110" customWidth="1"/>
    <col min="12046" max="12051" width="1.42578125" style="110" customWidth="1"/>
    <col min="12052" max="12052" width="4.7109375" style="110" customWidth="1"/>
    <col min="12053" max="12061" width="0" style="110" hidden="1" customWidth="1"/>
    <col min="12062" max="12067" width="1.42578125" style="110" customWidth="1"/>
    <col min="12068" max="12068" width="4" style="110" customWidth="1"/>
    <col min="12069" max="12069" width="8.7109375" style="110" customWidth="1"/>
    <col min="12070" max="12070" width="9.85546875" style="110" customWidth="1"/>
    <col min="12071" max="12071" width="10.7109375" style="110" customWidth="1"/>
    <col min="12072" max="12072" width="10.28515625" style="110" customWidth="1"/>
    <col min="12073" max="12084" width="1.42578125" style="110" customWidth="1"/>
    <col min="12085" max="12085" width="3.7109375" style="110" customWidth="1"/>
    <col min="12086" max="12098" width="0" style="110" hidden="1" customWidth="1"/>
    <col min="12099" max="12099" width="19.140625" style="110" customWidth="1"/>
    <col min="12100" max="12256" width="1.42578125" style="110"/>
    <col min="12257" max="12264" width="1.42578125" style="110" customWidth="1"/>
    <col min="12265" max="12265" width="0.140625" style="110" customWidth="1"/>
    <col min="12266" max="12266" width="0" style="110" hidden="1" customWidth="1"/>
    <col min="12267" max="12269" width="1.42578125" style="110" customWidth="1"/>
    <col min="12270" max="12270" width="8.7109375" style="110" customWidth="1"/>
    <col min="12271" max="12271" width="5.28515625" style="110" customWidth="1"/>
    <col min="12272" max="12275" width="0" style="110" hidden="1" customWidth="1"/>
    <col min="12276" max="12284" width="1.42578125" style="110" customWidth="1"/>
    <col min="12285" max="12285" width="1.7109375" style="110" customWidth="1"/>
    <col min="12286" max="12290" width="1.42578125" style="110" customWidth="1"/>
    <col min="12291" max="12291" width="13.42578125" style="110" customWidth="1"/>
    <col min="12292" max="12296" width="1.42578125" style="110" customWidth="1"/>
    <col min="12297" max="12297" width="2.42578125" style="110" customWidth="1"/>
    <col min="12298" max="12300" width="0" style="110" hidden="1" customWidth="1"/>
    <col min="12301" max="12301" width="16.28515625" style="110" customWidth="1"/>
    <col min="12302" max="12307" width="1.42578125" style="110" customWidth="1"/>
    <col min="12308" max="12308" width="4.7109375" style="110" customWidth="1"/>
    <col min="12309" max="12317" width="0" style="110" hidden="1" customWidth="1"/>
    <col min="12318" max="12323" width="1.42578125" style="110" customWidth="1"/>
    <col min="12324" max="12324" width="4" style="110" customWidth="1"/>
    <col min="12325" max="12325" width="8.7109375" style="110" customWidth="1"/>
    <col min="12326" max="12326" width="9.85546875" style="110" customWidth="1"/>
    <col min="12327" max="12327" width="10.7109375" style="110" customWidth="1"/>
    <col min="12328" max="12328" width="10.28515625" style="110" customWidth="1"/>
    <col min="12329" max="12340" width="1.42578125" style="110" customWidth="1"/>
    <col min="12341" max="12341" width="3.7109375" style="110" customWidth="1"/>
    <col min="12342" max="12354" width="0" style="110" hidden="1" customWidth="1"/>
    <col min="12355" max="12355" width="19.140625" style="110" customWidth="1"/>
    <col min="12356" max="12512" width="1.42578125" style="110"/>
    <col min="12513" max="12520" width="1.42578125" style="110" customWidth="1"/>
    <col min="12521" max="12521" width="0.140625" style="110" customWidth="1"/>
    <col min="12522" max="12522" width="0" style="110" hidden="1" customWidth="1"/>
    <col min="12523" max="12525" width="1.42578125" style="110" customWidth="1"/>
    <col min="12526" max="12526" width="8.7109375" style="110" customWidth="1"/>
    <col min="12527" max="12527" width="5.28515625" style="110" customWidth="1"/>
    <col min="12528" max="12531" width="0" style="110" hidden="1" customWidth="1"/>
    <col min="12532" max="12540" width="1.42578125" style="110" customWidth="1"/>
    <col min="12541" max="12541" width="1.7109375" style="110" customWidth="1"/>
    <col min="12542" max="12546" width="1.42578125" style="110" customWidth="1"/>
    <col min="12547" max="12547" width="13.42578125" style="110" customWidth="1"/>
    <col min="12548" max="12552" width="1.42578125" style="110" customWidth="1"/>
    <col min="12553" max="12553" width="2.42578125" style="110" customWidth="1"/>
    <col min="12554" max="12556" width="0" style="110" hidden="1" customWidth="1"/>
    <col min="12557" max="12557" width="16.28515625" style="110" customWidth="1"/>
    <col min="12558" max="12563" width="1.42578125" style="110" customWidth="1"/>
    <col min="12564" max="12564" width="4.7109375" style="110" customWidth="1"/>
    <col min="12565" max="12573" width="0" style="110" hidden="1" customWidth="1"/>
    <col min="12574" max="12579" width="1.42578125" style="110" customWidth="1"/>
    <col min="12580" max="12580" width="4" style="110" customWidth="1"/>
    <col min="12581" max="12581" width="8.7109375" style="110" customWidth="1"/>
    <col min="12582" max="12582" width="9.85546875" style="110" customWidth="1"/>
    <col min="12583" max="12583" width="10.7109375" style="110" customWidth="1"/>
    <col min="12584" max="12584" width="10.28515625" style="110" customWidth="1"/>
    <col min="12585" max="12596" width="1.42578125" style="110" customWidth="1"/>
    <col min="12597" max="12597" width="3.7109375" style="110" customWidth="1"/>
    <col min="12598" max="12610" width="0" style="110" hidden="1" customWidth="1"/>
    <col min="12611" max="12611" width="19.140625" style="110" customWidth="1"/>
    <col min="12612" max="12768" width="1.42578125" style="110"/>
    <col min="12769" max="12776" width="1.42578125" style="110" customWidth="1"/>
    <col min="12777" max="12777" width="0.140625" style="110" customWidth="1"/>
    <col min="12778" max="12778" width="0" style="110" hidden="1" customWidth="1"/>
    <col min="12779" max="12781" width="1.42578125" style="110" customWidth="1"/>
    <col min="12782" max="12782" width="8.7109375" style="110" customWidth="1"/>
    <col min="12783" max="12783" width="5.28515625" style="110" customWidth="1"/>
    <col min="12784" max="12787" width="0" style="110" hidden="1" customWidth="1"/>
    <col min="12788" max="12796" width="1.42578125" style="110" customWidth="1"/>
    <col min="12797" max="12797" width="1.7109375" style="110" customWidth="1"/>
    <col min="12798" max="12802" width="1.42578125" style="110" customWidth="1"/>
    <col min="12803" max="12803" width="13.42578125" style="110" customWidth="1"/>
    <col min="12804" max="12808" width="1.42578125" style="110" customWidth="1"/>
    <col min="12809" max="12809" width="2.42578125" style="110" customWidth="1"/>
    <col min="12810" max="12812" width="0" style="110" hidden="1" customWidth="1"/>
    <col min="12813" max="12813" width="16.28515625" style="110" customWidth="1"/>
    <col min="12814" max="12819" width="1.42578125" style="110" customWidth="1"/>
    <col min="12820" max="12820" width="4.7109375" style="110" customWidth="1"/>
    <col min="12821" max="12829" width="0" style="110" hidden="1" customWidth="1"/>
    <col min="12830" max="12835" width="1.42578125" style="110" customWidth="1"/>
    <col min="12836" max="12836" width="4" style="110" customWidth="1"/>
    <col min="12837" max="12837" width="8.7109375" style="110" customWidth="1"/>
    <col min="12838" max="12838" width="9.85546875" style="110" customWidth="1"/>
    <col min="12839" max="12839" width="10.7109375" style="110" customWidth="1"/>
    <col min="12840" max="12840" width="10.28515625" style="110" customWidth="1"/>
    <col min="12841" max="12852" width="1.42578125" style="110" customWidth="1"/>
    <col min="12853" max="12853" width="3.7109375" style="110" customWidth="1"/>
    <col min="12854" max="12866" width="0" style="110" hidden="1" customWidth="1"/>
    <col min="12867" max="12867" width="19.140625" style="110" customWidth="1"/>
    <col min="12868" max="13024" width="1.42578125" style="110"/>
    <col min="13025" max="13032" width="1.42578125" style="110" customWidth="1"/>
    <col min="13033" max="13033" width="0.140625" style="110" customWidth="1"/>
    <col min="13034" max="13034" width="0" style="110" hidden="1" customWidth="1"/>
    <col min="13035" max="13037" width="1.42578125" style="110" customWidth="1"/>
    <col min="13038" max="13038" width="8.7109375" style="110" customWidth="1"/>
    <col min="13039" max="13039" width="5.28515625" style="110" customWidth="1"/>
    <col min="13040" max="13043" width="0" style="110" hidden="1" customWidth="1"/>
    <col min="13044" max="13052" width="1.42578125" style="110" customWidth="1"/>
    <col min="13053" max="13053" width="1.7109375" style="110" customWidth="1"/>
    <col min="13054" max="13058" width="1.42578125" style="110" customWidth="1"/>
    <col min="13059" max="13059" width="13.42578125" style="110" customWidth="1"/>
    <col min="13060" max="13064" width="1.42578125" style="110" customWidth="1"/>
    <col min="13065" max="13065" width="2.42578125" style="110" customWidth="1"/>
    <col min="13066" max="13068" width="0" style="110" hidden="1" customWidth="1"/>
    <col min="13069" max="13069" width="16.28515625" style="110" customWidth="1"/>
    <col min="13070" max="13075" width="1.42578125" style="110" customWidth="1"/>
    <col min="13076" max="13076" width="4.7109375" style="110" customWidth="1"/>
    <col min="13077" max="13085" width="0" style="110" hidden="1" customWidth="1"/>
    <col min="13086" max="13091" width="1.42578125" style="110" customWidth="1"/>
    <col min="13092" max="13092" width="4" style="110" customWidth="1"/>
    <col min="13093" max="13093" width="8.7109375" style="110" customWidth="1"/>
    <col min="13094" max="13094" width="9.85546875" style="110" customWidth="1"/>
    <col min="13095" max="13095" width="10.7109375" style="110" customWidth="1"/>
    <col min="13096" max="13096" width="10.28515625" style="110" customWidth="1"/>
    <col min="13097" max="13108" width="1.42578125" style="110" customWidth="1"/>
    <col min="13109" max="13109" width="3.7109375" style="110" customWidth="1"/>
    <col min="13110" max="13122" width="0" style="110" hidden="1" customWidth="1"/>
    <col min="13123" max="13123" width="19.140625" style="110" customWidth="1"/>
    <col min="13124" max="13280" width="1.42578125" style="110"/>
    <col min="13281" max="13288" width="1.42578125" style="110" customWidth="1"/>
    <col min="13289" max="13289" width="0.140625" style="110" customWidth="1"/>
    <col min="13290" max="13290" width="0" style="110" hidden="1" customWidth="1"/>
    <col min="13291" max="13293" width="1.42578125" style="110" customWidth="1"/>
    <col min="13294" max="13294" width="8.7109375" style="110" customWidth="1"/>
    <col min="13295" max="13295" width="5.28515625" style="110" customWidth="1"/>
    <col min="13296" max="13299" width="0" style="110" hidden="1" customWidth="1"/>
    <col min="13300" max="13308" width="1.42578125" style="110" customWidth="1"/>
    <col min="13309" max="13309" width="1.7109375" style="110" customWidth="1"/>
    <col min="13310" max="13314" width="1.42578125" style="110" customWidth="1"/>
    <col min="13315" max="13315" width="13.42578125" style="110" customWidth="1"/>
    <col min="13316" max="13320" width="1.42578125" style="110" customWidth="1"/>
    <col min="13321" max="13321" width="2.42578125" style="110" customWidth="1"/>
    <col min="13322" max="13324" width="0" style="110" hidden="1" customWidth="1"/>
    <col min="13325" max="13325" width="16.28515625" style="110" customWidth="1"/>
    <col min="13326" max="13331" width="1.42578125" style="110" customWidth="1"/>
    <col min="13332" max="13332" width="4.7109375" style="110" customWidth="1"/>
    <col min="13333" max="13341" width="0" style="110" hidden="1" customWidth="1"/>
    <col min="13342" max="13347" width="1.42578125" style="110" customWidth="1"/>
    <col min="13348" max="13348" width="4" style="110" customWidth="1"/>
    <col min="13349" max="13349" width="8.7109375" style="110" customWidth="1"/>
    <col min="13350" max="13350" width="9.85546875" style="110" customWidth="1"/>
    <col min="13351" max="13351" width="10.7109375" style="110" customWidth="1"/>
    <col min="13352" max="13352" width="10.28515625" style="110" customWidth="1"/>
    <col min="13353" max="13364" width="1.42578125" style="110" customWidth="1"/>
    <col min="13365" max="13365" width="3.7109375" style="110" customWidth="1"/>
    <col min="13366" max="13378" width="0" style="110" hidden="1" customWidth="1"/>
    <col min="13379" max="13379" width="19.140625" style="110" customWidth="1"/>
    <col min="13380" max="13536" width="1.42578125" style="110"/>
    <col min="13537" max="13544" width="1.42578125" style="110" customWidth="1"/>
    <col min="13545" max="13545" width="0.140625" style="110" customWidth="1"/>
    <col min="13546" max="13546" width="0" style="110" hidden="1" customWidth="1"/>
    <col min="13547" max="13549" width="1.42578125" style="110" customWidth="1"/>
    <col min="13550" max="13550" width="8.7109375" style="110" customWidth="1"/>
    <col min="13551" max="13551" width="5.28515625" style="110" customWidth="1"/>
    <col min="13552" max="13555" width="0" style="110" hidden="1" customWidth="1"/>
    <col min="13556" max="13564" width="1.42578125" style="110" customWidth="1"/>
    <col min="13565" max="13565" width="1.7109375" style="110" customWidth="1"/>
    <col min="13566" max="13570" width="1.42578125" style="110" customWidth="1"/>
    <col min="13571" max="13571" width="13.42578125" style="110" customWidth="1"/>
    <col min="13572" max="13576" width="1.42578125" style="110" customWidth="1"/>
    <col min="13577" max="13577" width="2.42578125" style="110" customWidth="1"/>
    <col min="13578" max="13580" width="0" style="110" hidden="1" customWidth="1"/>
    <col min="13581" max="13581" width="16.28515625" style="110" customWidth="1"/>
    <col min="13582" max="13587" width="1.42578125" style="110" customWidth="1"/>
    <col min="13588" max="13588" width="4.7109375" style="110" customWidth="1"/>
    <col min="13589" max="13597" width="0" style="110" hidden="1" customWidth="1"/>
    <col min="13598" max="13603" width="1.42578125" style="110" customWidth="1"/>
    <col min="13604" max="13604" width="4" style="110" customWidth="1"/>
    <col min="13605" max="13605" width="8.7109375" style="110" customWidth="1"/>
    <col min="13606" max="13606" width="9.85546875" style="110" customWidth="1"/>
    <col min="13607" max="13607" width="10.7109375" style="110" customWidth="1"/>
    <col min="13608" max="13608" width="10.28515625" style="110" customWidth="1"/>
    <col min="13609" max="13620" width="1.42578125" style="110" customWidth="1"/>
    <col min="13621" max="13621" width="3.7109375" style="110" customWidth="1"/>
    <col min="13622" max="13634" width="0" style="110" hidden="1" customWidth="1"/>
    <col min="13635" max="13635" width="19.140625" style="110" customWidth="1"/>
    <col min="13636" max="13792" width="1.42578125" style="110"/>
    <col min="13793" max="13800" width="1.42578125" style="110" customWidth="1"/>
    <col min="13801" max="13801" width="0.140625" style="110" customWidth="1"/>
    <col min="13802" max="13802" width="0" style="110" hidden="1" customWidth="1"/>
    <col min="13803" max="13805" width="1.42578125" style="110" customWidth="1"/>
    <col min="13806" max="13806" width="8.7109375" style="110" customWidth="1"/>
    <col min="13807" max="13807" width="5.28515625" style="110" customWidth="1"/>
    <col min="13808" max="13811" width="0" style="110" hidden="1" customWidth="1"/>
    <col min="13812" max="13820" width="1.42578125" style="110" customWidth="1"/>
    <col min="13821" max="13821" width="1.7109375" style="110" customWidth="1"/>
    <col min="13822" max="13826" width="1.42578125" style="110" customWidth="1"/>
    <col min="13827" max="13827" width="13.42578125" style="110" customWidth="1"/>
    <col min="13828" max="13832" width="1.42578125" style="110" customWidth="1"/>
    <col min="13833" max="13833" width="2.42578125" style="110" customWidth="1"/>
    <col min="13834" max="13836" width="0" style="110" hidden="1" customWidth="1"/>
    <col min="13837" max="13837" width="16.28515625" style="110" customWidth="1"/>
    <col min="13838" max="13843" width="1.42578125" style="110" customWidth="1"/>
    <col min="13844" max="13844" width="4.7109375" style="110" customWidth="1"/>
    <col min="13845" max="13853" width="0" style="110" hidden="1" customWidth="1"/>
    <col min="13854" max="13859" width="1.42578125" style="110" customWidth="1"/>
    <col min="13860" max="13860" width="4" style="110" customWidth="1"/>
    <col min="13861" max="13861" width="8.7109375" style="110" customWidth="1"/>
    <col min="13862" max="13862" width="9.85546875" style="110" customWidth="1"/>
    <col min="13863" max="13863" width="10.7109375" style="110" customWidth="1"/>
    <col min="13864" max="13864" width="10.28515625" style="110" customWidth="1"/>
    <col min="13865" max="13876" width="1.42578125" style="110" customWidth="1"/>
    <col min="13877" max="13877" width="3.7109375" style="110" customWidth="1"/>
    <col min="13878" max="13890" width="0" style="110" hidden="1" customWidth="1"/>
    <col min="13891" max="13891" width="19.140625" style="110" customWidth="1"/>
    <col min="13892" max="14048" width="1.42578125" style="110"/>
    <col min="14049" max="14056" width="1.42578125" style="110" customWidth="1"/>
    <col min="14057" max="14057" width="0.140625" style="110" customWidth="1"/>
    <col min="14058" max="14058" width="0" style="110" hidden="1" customWidth="1"/>
    <col min="14059" max="14061" width="1.42578125" style="110" customWidth="1"/>
    <col min="14062" max="14062" width="8.7109375" style="110" customWidth="1"/>
    <col min="14063" max="14063" width="5.28515625" style="110" customWidth="1"/>
    <col min="14064" max="14067" width="0" style="110" hidden="1" customWidth="1"/>
    <col min="14068" max="14076" width="1.42578125" style="110" customWidth="1"/>
    <col min="14077" max="14077" width="1.7109375" style="110" customWidth="1"/>
    <col min="14078" max="14082" width="1.42578125" style="110" customWidth="1"/>
    <col min="14083" max="14083" width="13.42578125" style="110" customWidth="1"/>
    <col min="14084" max="14088" width="1.42578125" style="110" customWidth="1"/>
    <col min="14089" max="14089" width="2.42578125" style="110" customWidth="1"/>
    <col min="14090" max="14092" width="0" style="110" hidden="1" customWidth="1"/>
    <col min="14093" max="14093" width="16.28515625" style="110" customWidth="1"/>
    <col min="14094" max="14099" width="1.42578125" style="110" customWidth="1"/>
    <col min="14100" max="14100" width="4.7109375" style="110" customWidth="1"/>
    <col min="14101" max="14109" width="0" style="110" hidden="1" customWidth="1"/>
    <col min="14110" max="14115" width="1.42578125" style="110" customWidth="1"/>
    <col min="14116" max="14116" width="4" style="110" customWidth="1"/>
    <col min="14117" max="14117" width="8.7109375" style="110" customWidth="1"/>
    <col min="14118" max="14118" width="9.85546875" style="110" customWidth="1"/>
    <col min="14119" max="14119" width="10.7109375" style="110" customWidth="1"/>
    <col min="14120" max="14120" width="10.28515625" style="110" customWidth="1"/>
    <col min="14121" max="14132" width="1.42578125" style="110" customWidth="1"/>
    <col min="14133" max="14133" width="3.7109375" style="110" customWidth="1"/>
    <col min="14134" max="14146" width="0" style="110" hidden="1" customWidth="1"/>
    <col min="14147" max="14147" width="19.140625" style="110" customWidth="1"/>
    <col min="14148" max="14304" width="1.42578125" style="110"/>
    <col min="14305" max="14312" width="1.42578125" style="110" customWidth="1"/>
    <col min="14313" max="14313" width="0.140625" style="110" customWidth="1"/>
    <col min="14314" max="14314" width="0" style="110" hidden="1" customWidth="1"/>
    <col min="14315" max="14317" width="1.42578125" style="110" customWidth="1"/>
    <col min="14318" max="14318" width="8.7109375" style="110" customWidth="1"/>
    <col min="14319" max="14319" width="5.28515625" style="110" customWidth="1"/>
    <col min="14320" max="14323" width="0" style="110" hidden="1" customWidth="1"/>
    <col min="14324" max="14332" width="1.42578125" style="110" customWidth="1"/>
    <col min="14333" max="14333" width="1.7109375" style="110" customWidth="1"/>
    <col min="14334" max="14338" width="1.42578125" style="110" customWidth="1"/>
    <col min="14339" max="14339" width="13.42578125" style="110" customWidth="1"/>
    <col min="14340" max="14344" width="1.42578125" style="110" customWidth="1"/>
    <col min="14345" max="14345" width="2.42578125" style="110" customWidth="1"/>
    <col min="14346" max="14348" width="0" style="110" hidden="1" customWidth="1"/>
    <col min="14349" max="14349" width="16.28515625" style="110" customWidth="1"/>
    <col min="14350" max="14355" width="1.42578125" style="110" customWidth="1"/>
    <col min="14356" max="14356" width="4.7109375" style="110" customWidth="1"/>
    <col min="14357" max="14365" width="0" style="110" hidden="1" customWidth="1"/>
    <col min="14366" max="14371" width="1.42578125" style="110" customWidth="1"/>
    <col min="14372" max="14372" width="4" style="110" customWidth="1"/>
    <col min="14373" max="14373" width="8.7109375" style="110" customWidth="1"/>
    <col min="14374" max="14374" width="9.85546875" style="110" customWidth="1"/>
    <col min="14375" max="14375" width="10.7109375" style="110" customWidth="1"/>
    <col min="14376" max="14376" width="10.28515625" style="110" customWidth="1"/>
    <col min="14377" max="14388" width="1.42578125" style="110" customWidth="1"/>
    <col min="14389" max="14389" width="3.7109375" style="110" customWidth="1"/>
    <col min="14390" max="14402" width="0" style="110" hidden="1" customWidth="1"/>
    <col min="14403" max="14403" width="19.140625" style="110" customWidth="1"/>
    <col min="14404" max="14560" width="1.42578125" style="110"/>
    <col min="14561" max="14568" width="1.42578125" style="110" customWidth="1"/>
    <col min="14569" max="14569" width="0.140625" style="110" customWidth="1"/>
    <col min="14570" max="14570" width="0" style="110" hidden="1" customWidth="1"/>
    <col min="14571" max="14573" width="1.42578125" style="110" customWidth="1"/>
    <col min="14574" max="14574" width="8.7109375" style="110" customWidth="1"/>
    <col min="14575" max="14575" width="5.28515625" style="110" customWidth="1"/>
    <col min="14576" max="14579" width="0" style="110" hidden="1" customWidth="1"/>
    <col min="14580" max="14588" width="1.42578125" style="110" customWidth="1"/>
    <col min="14589" max="14589" width="1.7109375" style="110" customWidth="1"/>
    <col min="14590" max="14594" width="1.42578125" style="110" customWidth="1"/>
    <col min="14595" max="14595" width="13.42578125" style="110" customWidth="1"/>
    <col min="14596" max="14600" width="1.42578125" style="110" customWidth="1"/>
    <col min="14601" max="14601" width="2.42578125" style="110" customWidth="1"/>
    <col min="14602" max="14604" width="0" style="110" hidden="1" customWidth="1"/>
    <col min="14605" max="14605" width="16.28515625" style="110" customWidth="1"/>
    <col min="14606" max="14611" width="1.42578125" style="110" customWidth="1"/>
    <col min="14612" max="14612" width="4.7109375" style="110" customWidth="1"/>
    <col min="14613" max="14621" width="0" style="110" hidden="1" customWidth="1"/>
    <col min="14622" max="14627" width="1.42578125" style="110" customWidth="1"/>
    <col min="14628" max="14628" width="4" style="110" customWidth="1"/>
    <col min="14629" max="14629" width="8.7109375" style="110" customWidth="1"/>
    <col min="14630" max="14630" width="9.85546875" style="110" customWidth="1"/>
    <col min="14631" max="14631" width="10.7109375" style="110" customWidth="1"/>
    <col min="14632" max="14632" width="10.28515625" style="110" customWidth="1"/>
    <col min="14633" max="14644" width="1.42578125" style="110" customWidth="1"/>
    <col min="14645" max="14645" width="3.7109375" style="110" customWidth="1"/>
    <col min="14646" max="14658" width="0" style="110" hidden="1" customWidth="1"/>
    <col min="14659" max="14659" width="19.140625" style="110" customWidth="1"/>
    <col min="14660" max="14816" width="1.42578125" style="110"/>
    <col min="14817" max="14824" width="1.42578125" style="110" customWidth="1"/>
    <col min="14825" max="14825" width="0.140625" style="110" customWidth="1"/>
    <col min="14826" max="14826" width="0" style="110" hidden="1" customWidth="1"/>
    <col min="14827" max="14829" width="1.42578125" style="110" customWidth="1"/>
    <col min="14830" max="14830" width="8.7109375" style="110" customWidth="1"/>
    <col min="14831" max="14831" width="5.28515625" style="110" customWidth="1"/>
    <col min="14832" max="14835" width="0" style="110" hidden="1" customWidth="1"/>
    <col min="14836" max="14844" width="1.42578125" style="110" customWidth="1"/>
    <col min="14845" max="14845" width="1.7109375" style="110" customWidth="1"/>
    <col min="14846" max="14850" width="1.42578125" style="110" customWidth="1"/>
    <col min="14851" max="14851" width="13.42578125" style="110" customWidth="1"/>
    <col min="14852" max="14856" width="1.42578125" style="110" customWidth="1"/>
    <col min="14857" max="14857" width="2.42578125" style="110" customWidth="1"/>
    <col min="14858" max="14860" width="0" style="110" hidden="1" customWidth="1"/>
    <col min="14861" max="14861" width="16.28515625" style="110" customWidth="1"/>
    <col min="14862" max="14867" width="1.42578125" style="110" customWidth="1"/>
    <col min="14868" max="14868" width="4.7109375" style="110" customWidth="1"/>
    <col min="14869" max="14877" width="0" style="110" hidden="1" customWidth="1"/>
    <col min="14878" max="14883" width="1.42578125" style="110" customWidth="1"/>
    <col min="14884" max="14884" width="4" style="110" customWidth="1"/>
    <col min="14885" max="14885" width="8.7109375" style="110" customWidth="1"/>
    <col min="14886" max="14886" width="9.85546875" style="110" customWidth="1"/>
    <col min="14887" max="14887" width="10.7109375" style="110" customWidth="1"/>
    <col min="14888" max="14888" width="10.28515625" style="110" customWidth="1"/>
    <col min="14889" max="14900" width="1.42578125" style="110" customWidth="1"/>
    <col min="14901" max="14901" width="3.7109375" style="110" customWidth="1"/>
    <col min="14902" max="14914" width="0" style="110" hidden="1" customWidth="1"/>
    <col min="14915" max="14915" width="19.140625" style="110" customWidth="1"/>
    <col min="14916" max="15072" width="1.42578125" style="110"/>
    <col min="15073" max="15080" width="1.42578125" style="110" customWidth="1"/>
    <col min="15081" max="15081" width="0.140625" style="110" customWidth="1"/>
    <col min="15082" max="15082" width="0" style="110" hidden="1" customWidth="1"/>
    <col min="15083" max="15085" width="1.42578125" style="110" customWidth="1"/>
    <col min="15086" max="15086" width="8.7109375" style="110" customWidth="1"/>
    <col min="15087" max="15087" width="5.28515625" style="110" customWidth="1"/>
    <col min="15088" max="15091" width="0" style="110" hidden="1" customWidth="1"/>
    <col min="15092" max="15100" width="1.42578125" style="110" customWidth="1"/>
    <col min="15101" max="15101" width="1.7109375" style="110" customWidth="1"/>
    <col min="15102" max="15106" width="1.42578125" style="110" customWidth="1"/>
    <col min="15107" max="15107" width="13.42578125" style="110" customWidth="1"/>
    <col min="15108" max="15112" width="1.42578125" style="110" customWidth="1"/>
    <col min="15113" max="15113" width="2.42578125" style="110" customWidth="1"/>
    <col min="15114" max="15116" width="0" style="110" hidden="1" customWidth="1"/>
    <col min="15117" max="15117" width="16.28515625" style="110" customWidth="1"/>
    <col min="15118" max="15123" width="1.42578125" style="110" customWidth="1"/>
    <col min="15124" max="15124" width="4.7109375" style="110" customWidth="1"/>
    <col min="15125" max="15133" width="0" style="110" hidden="1" customWidth="1"/>
    <col min="15134" max="15139" width="1.42578125" style="110" customWidth="1"/>
    <col min="15140" max="15140" width="4" style="110" customWidth="1"/>
    <col min="15141" max="15141" width="8.7109375" style="110" customWidth="1"/>
    <col min="15142" max="15142" width="9.85546875" style="110" customWidth="1"/>
    <col min="15143" max="15143" width="10.7109375" style="110" customWidth="1"/>
    <col min="15144" max="15144" width="10.28515625" style="110" customWidth="1"/>
    <col min="15145" max="15156" width="1.42578125" style="110" customWidth="1"/>
    <col min="15157" max="15157" width="3.7109375" style="110" customWidth="1"/>
    <col min="15158" max="15170" width="0" style="110" hidden="1" customWidth="1"/>
    <col min="15171" max="15171" width="19.140625" style="110" customWidth="1"/>
    <col min="15172" max="15328" width="1.42578125" style="110"/>
    <col min="15329" max="15336" width="1.42578125" style="110" customWidth="1"/>
    <col min="15337" max="15337" width="0.140625" style="110" customWidth="1"/>
    <col min="15338" max="15338" width="0" style="110" hidden="1" customWidth="1"/>
    <col min="15339" max="15341" width="1.42578125" style="110" customWidth="1"/>
    <col min="15342" max="15342" width="8.7109375" style="110" customWidth="1"/>
    <col min="15343" max="15343" width="5.28515625" style="110" customWidth="1"/>
    <col min="15344" max="15347" width="0" style="110" hidden="1" customWidth="1"/>
    <col min="15348" max="15356" width="1.42578125" style="110" customWidth="1"/>
    <col min="15357" max="15357" width="1.7109375" style="110" customWidth="1"/>
    <col min="15358" max="15362" width="1.42578125" style="110" customWidth="1"/>
    <col min="15363" max="15363" width="13.42578125" style="110" customWidth="1"/>
    <col min="15364" max="15368" width="1.42578125" style="110" customWidth="1"/>
    <col min="15369" max="15369" width="2.42578125" style="110" customWidth="1"/>
    <col min="15370" max="15372" width="0" style="110" hidden="1" customWidth="1"/>
    <col min="15373" max="15373" width="16.28515625" style="110" customWidth="1"/>
    <col min="15374" max="15379" width="1.42578125" style="110" customWidth="1"/>
    <col min="15380" max="15380" width="4.7109375" style="110" customWidth="1"/>
    <col min="15381" max="15389" width="0" style="110" hidden="1" customWidth="1"/>
    <col min="15390" max="15395" width="1.42578125" style="110" customWidth="1"/>
    <col min="15396" max="15396" width="4" style="110" customWidth="1"/>
    <col min="15397" max="15397" width="8.7109375" style="110" customWidth="1"/>
    <col min="15398" max="15398" width="9.85546875" style="110" customWidth="1"/>
    <col min="15399" max="15399" width="10.7109375" style="110" customWidth="1"/>
    <col min="15400" max="15400" width="10.28515625" style="110" customWidth="1"/>
    <col min="15401" max="15412" width="1.42578125" style="110" customWidth="1"/>
    <col min="15413" max="15413" width="3.7109375" style="110" customWidth="1"/>
    <col min="15414" max="15426" width="0" style="110" hidden="1" customWidth="1"/>
    <col min="15427" max="15427" width="19.140625" style="110" customWidth="1"/>
    <col min="15428" max="15584" width="1.42578125" style="110"/>
    <col min="15585" max="15592" width="1.42578125" style="110" customWidth="1"/>
    <col min="15593" max="15593" width="0.140625" style="110" customWidth="1"/>
    <col min="15594" max="15594" width="0" style="110" hidden="1" customWidth="1"/>
    <col min="15595" max="15597" width="1.42578125" style="110" customWidth="1"/>
    <col min="15598" max="15598" width="8.7109375" style="110" customWidth="1"/>
    <col min="15599" max="15599" width="5.28515625" style="110" customWidth="1"/>
    <col min="15600" max="15603" width="0" style="110" hidden="1" customWidth="1"/>
    <col min="15604" max="15612" width="1.42578125" style="110" customWidth="1"/>
    <col min="15613" max="15613" width="1.7109375" style="110" customWidth="1"/>
    <col min="15614" max="15618" width="1.42578125" style="110" customWidth="1"/>
    <col min="15619" max="15619" width="13.42578125" style="110" customWidth="1"/>
    <col min="15620" max="15624" width="1.42578125" style="110" customWidth="1"/>
    <col min="15625" max="15625" width="2.42578125" style="110" customWidth="1"/>
    <col min="15626" max="15628" width="0" style="110" hidden="1" customWidth="1"/>
    <col min="15629" max="15629" width="16.28515625" style="110" customWidth="1"/>
    <col min="15630" max="15635" width="1.42578125" style="110" customWidth="1"/>
    <col min="15636" max="15636" width="4.7109375" style="110" customWidth="1"/>
    <col min="15637" max="15645" width="0" style="110" hidden="1" customWidth="1"/>
    <col min="15646" max="15651" width="1.42578125" style="110" customWidth="1"/>
    <col min="15652" max="15652" width="4" style="110" customWidth="1"/>
    <col min="15653" max="15653" width="8.7109375" style="110" customWidth="1"/>
    <col min="15654" max="15654" width="9.85546875" style="110" customWidth="1"/>
    <col min="15655" max="15655" width="10.7109375" style="110" customWidth="1"/>
    <col min="15656" max="15656" width="10.28515625" style="110" customWidth="1"/>
    <col min="15657" max="15668" width="1.42578125" style="110" customWidth="1"/>
    <col min="15669" max="15669" width="3.7109375" style="110" customWidth="1"/>
    <col min="15670" max="15682" width="0" style="110" hidden="1" customWidth="1"/>
    <col min="15683" max="15683" width="19.140625" style="110" customWidth="1"/>
    <col min="15684" max="15840" width="1.42578125" style="110"/>
    <col min="15841" max="15848" width="1.42578125" style="110" customWidth="1"/>
    <col min="15849" max="15849" width="0.140625" style="110" customWidth="1"/>
    <col min="15850" max="15850" width="0" style="110" hidden="1" customWidth="1"/>
    <col min="15851" max="15853" width="1.42578125" style="110" customWidth="1"/>
    <col min="15854" max="15854" width="8.7109375" style="110" customWidth="1"/>
    <col min="15855" max="15855" width="5.28515625" style="110" customWidth="1"/>
    <col min="15856" max="15859" width="0" style="110" hidden="1" customWidth="1"/>
    <col min="15860" max="15868" width="1.42578125" style="110" customWidth="1"/>
    <col min="15869" max="15869" width="1.7109375" style="110" customWidth="1"/>
    <col min="15870" max="15874" width="1.42578125" style="110" customWidth="1"/>
    <col min="15875" max="15875" width="13.42578125" style="110" customWidth="1"/>
    <col min="15876" max="15880" width="1.42578125" style="110" customWidth="1"/>
    <col min="15881" max="15881" width="2.42578125" style="110" customWidth="1"/>
    <col min="15882" max="15884" width="0" style="110" hidden="1" customWidth="1"/>
    <col min="15885" max="15885" width="16.28515625" style="110" customWidth="1"/>
    <col min="15886" max="15891" width="1.42578125" style="110" customWidth="1"/>
    <col min="15892" max="15892" width="4.7109375" style="110" customWidth="1"/>
    <col min="15893" max="15901" width="0" style="110" hidden="1" customWidth="1"/>
    <col min="15902" max="15907" width="1.42578125" style="110" customWidth="1"/>
    <col min="15908" max="15908" width="4" style="110" customWidth="1"/>
    <col min="15909" max="15909" width="8.7109375" style="110" customWidth="1"/>
    <col min="15910" max="15910" width="9.85546875" style="110" customWidth="1"/>
    <col min="15911" max="15911" width="10.7109375" style="110" customWidth="1"/>
    <col min="15912" max="15912" width="10.28515625" style="110" customWidth="1"/>
    <col min="15913" max="15924" width="1.42578125" style="110" customWidth="1"/>
    <col min="15925" max="15925" width="3.7109375" style="110" customWidth="1"/>
    <col min="15926" max="15938" width="0" style="110" hidden="1" customWidth="1"/>
    <col min="15939" max="15939" width="19.140625" style="110" customWidth="1"/>
    <col min="15940" max="16096" width="1.42578125" style="110"/>
    <col min="16097" max="16104" width="1.42578125" style="110" customWidth="1"/>
    <col min="16105" max="16105" width="0.140625" style="110" customWidth="1"/>
    <col min="16106" max="16106" width="0" style="110" hidden="1" customWidth="1"/>
    <col min="16107" max="16109" width="1.42578125" style="110" customWidth="1"/>
    <col min="16110" max="16110" width="8.7109375" style="110" customWidth="1"/>
    <col min="16111" max="16111" width="5.28515625" style="110" customWidth="1"/>
    <col min="16112" max="16115" width="0" style="110" hidden="1" customWidth="1"/>
    <col min="16116" max="16124" width="1.42578125" style="110" customWidth="1"/>
    <col min="16125" max="16125" width="1.7109375" style="110" customWidth="1"/>
    <col min="16126" max="16130" width="1.42578125" style="110" customWidth="1"/>
    <col min="16131" max="16131" width="13.42578125" style="110" customWidth="1"/>
    <col min="16132" max="16136" width="1.42578125" style="110" customWidth="1"/>
    <col min="16137" max="16137" width="2.42578125" style="110" customWidth="1"/>
    <col min="16138" max="16140" width="0" style="110" hidden="1" customWidth="1"/>
    <col min="16141" max="16141" width="16.28515625" style="110" customWidth="1"/>
    <col min="16142" max="16147" width="1.42578125" style="110" customWidth="1"/>
    <col min="16148" max="16148" width="4.7109375" style="110" customWidth="1"/>
    <col min="16149" max="16157" width="0" style="110" hidden="1" customWidth="1"/>
    <col min="16158" max="16163" width="1.42578125" style="110" customWidth="1"/>
    <col min="16164" max="16164" width="4" style="110" customWidth="1"/>
    <col min="16165" max="16165" width="8.7109375" style="110" customWidth="1"/>
    <col min="16166" max="16166" width="9.85546875" style="110" customWidth="1"/>
    <col min="16167" max="16167" width="10.7109375" style="110" customWidth="1"/>
    <col min="16168" max="16168" width="10.28515625" style="110" customWidth="1"/>
    <col min="16169" max="16180" width="1.42578125" style="110" customWidth="1"/>
    <col min="16181" max="16181" width="3.7109375" style="110" customWidth="1"/>
    <col min="16182" max="16194" width="0" style="110" hidden="1" customWidth="1"/>
    <col min="16195" max="16195" width="19.140625" style="110" customWidth="1"/>
    <col min="16196" max="16384" width="1.42578125" style="110"/>
  </cols>
  <sheetData>
    <row r="1" spans="1:63" s="1" customFormat="1" ht="12.75" hidden="1" customHeight="1" x14ac:dyDescent="0.2">
      <c r="BG1" s="2"/>
      <c r="BH1" s="3"/>
    </row>
    <row r="2" spans="1:63" s="4" customFormat="1" ht="11.25" hidden="1" x14ac:dyDescent="0.2">
      <c r="BG2" s="5"/>
      <c r="BH2" s="6"/>
    </row>
    <row r="3" spans="1:63" s="4" customFormat="1" ht="11.25" hidden="1" x14ac:dyDescent="0.2">
      <c r="BG3" s="5"/>
      <c r="BH3" s="6"/>
    </row>
    <row r="4" spans="1:63" s="4" customFormat="1" ht="11.25" hidden="1" x14ac:dyDescent="0.2">
      <c r="BG4" s="5"/>
      <c r="BH4" s="6"/>
    </row>
    <row r="5" spans="1:63" s="7" customFormat="1" ht="5.25" x14ac:dyDescent="0.15">
      <c r="BG5" s="8"/>
      <c r="BH5" s="9"/>
    </row>
    <row r="6" spans="1:63" s="10" customFormat="1" ht="12.75" x14ac:dyDescent="0.25">
      <c r="BG6" s="11"/>
      <c r="BH6" s="12"/>
    </row>
    <row r="7" spans="1:63" s="10" customFormat="1" ht="12.75" x14ac:dyDescent="0.25">
      <c r="BG7" s="11"/>
      <c r="BH7" s="12"/>
    </row>
    <row r="8" spans="1:63" s="10" customFormat="1" ht="15.95" customHeight="1" x14ac:dyDescent="0.25">
      <c r="A8" s="113" t="s">
        <v>0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G8" s="11"/>
      <c r="BH8" s="12"/>
    </row>
    <row r="9" spans="1:63" s="13" customFormat="1" ht="10.5" x14ac:dyDescent="0.2">
      <c r="A9" s="114" t="s">
        <v>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G9" s="14"/>
      <c r="BH9" s="15"/>
    </row>
    <row r="10" spans="1:63" s="1" customFormat="1" ht="13.5" thickBo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G10" s="2"/>
      <c r="BH10" s="3"/>
      <c r="BI10" s="16"/>
    </row>
    <row r="11" spans="1:63" s="1" customFormat="1" ht="25.5" customHeight="1" thickBot="1" x14ac:dyDescent="0.25">
      <c r="L11" s="115" t="s">
        <v>2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K11" s="116" t="s">
        <v>3</v>
      </c>
      <c r="AL11" s="116"/>
      <c r="AM11" s="116"/>
      <c r="AN11" s="116"/>
      <c r="AO11" s="116"/>
      <c r="AP11" s="116"/>
      <c r="AQ11" s="116"/>
      <c r="AR11" s="117"/>
      <c r="AS11" s="17" t="s">
        <v>4</v>
      </c>
      <c r="AT11" s="18"/>
      <c r="AU11" s="19"/>
      <c r="BG11" s="2"/>
      <c r="BH11" s="3"/>
    </row>
    <row r="12" spans="1:63" s="1" customFormat="1" ht="15.75" customHeight="1" thickBot="1" x14ac:dyDescent="0.3"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K12" s="118" t="s">
        <v>5</v>
      </c>
      <c r="AL12" s="118"/>
      <c r="AM12" s="118"/>
      <c r="AN12" s="118"/>
      <c r="AO12" s="118"/>
      <c r="AP12" s="118"/>
      <c r="AQ12" s="118"/>
      <c r="AR12" s="119"/>
      <c r="AS12" s="20"/>
      <c r="AT12" s="21"/>
      <c r="AU12" s="22"/>
      <c r="AW12" s="23" t="s">
        <v>6</v>
      </c>
      <c r="BE12" s="1" t="s">
        <v>6</v>
      </c>
      <c r="BG12" s="2"/>
      <c r="BH12" s="3"/>
    </row>
    <row r="13" spans="1:63" s="1" customFormat="1" ht="15.75" customHeight="1" x14ac:dyDescent="0.25"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W13" s="120"/>
      <c r="AX13" s="121"/>
      <c r="AY13" s="121"/>
      <c r="AZ13" s="121"/>
      <c r="BA13" s="121"/>
      <c r="BB13" s="121"/>
      <c r="BC13" s="121"/>
      <c r="BD13" s="121"/>
      <c r="BE13" s="121"/>
      <c r="BF13" s="25"/>
      <c r="BG13" s="26"/>
      <c r="BH13" s="27"/>
      <c r="BI13" s="21"/>
      <c r="BJ13" s="28" t="s">
        <v>7</v>
      </c>
    </row>
    <row r="14" spans="1:63" s="1" customFormat="1" ht="15.75" customHeight="1" x14ac:dyDescent="0.25"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W14" s="23"/>
      <c r="AX14" s="122" t="s">
        <v>8</v>
      </c>
      <c r="AY14" s="122"/>
      <c r="AZ14" s="122"/>
      <c r="BA14" s="122"/>
      <c r="BB14" s="122"/>
      <c r="BC14" s="122"/>
      <c r="BD14" s="122"/>
      <c r="BE14" s="122"/>
      <c r="BF14" s="29"/>
      <c r="BG14" s="30"/>
      <c r="BH14" s="31"/>
      <c r="BI14" s="21"/>
      <c r="BJ14" s="29" t="s">
        <v>9</v>
      </c>
    </row>
    <row r="15" spans="1:63" s="1" customFormat="1" ht="15.75" customHeight="1" x14ac:dyDescent="0.25"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W15" s="23"/>
      <c r="AX15" s="32"/>
      <c r="AY15" s="32"/>
      <c r="AZ15" s="32"/>
      <c r="BA15" s="32"/>
      <c r="BB15" s="32"/>
      <c r="BC15" s="32"/>
      <c r="BD15" s="32"/>
      <c r="BE15" s="32"/>
      <c r="BF15" s="32"/>
      <c r="BG15" s="30"/>
      <c r="BH15" s="31"/>
      <c r="BI15" s="21"/>
      <c r="BJ15" s="32"/>
    </row>
    <row r="16" spans="1:63" s="1" customFormat="1" x14ac:dyDescent="0.25">
      <c r="AW16" s="33" t="s">
        <v>10</v>
      </c>
      <c r="BE16" s="1" t="s">
        <v>11</v>
      </c>
      <c r="BF16" s="1" t="s">
        <v>12</v>
      </c>
      <c r="BG16" s="2"/>
      <c r="BH16" s="3"/>
      <c r="BK16" s="34"/>
    </row>
    <row r="17" spans="1:62" s="1" customFormat="1" x14ac:dyDescent="0.25">
      <c r="N17" s="35" t="s">
        <v>13</v>
      </c>
      <c r="O17" s="123" t="s">
        <v>14</v>
      </c>
      <c r="P17" s="123"/>
      <c r="Q17" s="123"/>
      <c r="R17" s="123"/>
      <c r="S17" s="123"/>
      <c r="T17" s="123"/>
      <c r="U17" s="123"/>
      <c r="V17" s="123"/>
      <c r="W17" s="123"/>
      <c r="Y17" s="35" t="s">
        <v>15</v>
      </c>
      <c r="Z17" s="124" t="s">
        <v>16</v>
      </c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W17" s="33" t="s">
        <v>17</v>
      </c>
      <c r="BE17" s="126"/>
      <c r="BF17" s="126"/>
      <c r="BG17" s="126"/>
      <c r="BH17" s="126"/>
      <c r="BI17" s="126"/>
      <c r="BJ17" s="126"/>
    </row>
    <row r="18" spans="1:62" s="1" customFormat="1" ht="12.75" x14ac:dyDescent="0.2">
      <c r="BG18" s="2"/>
      <c r="BH18" s="3"/>
    </row>
    <row r="19" spans="1:62" s="10" customFormat="1" ht="39.75" customHeight="1" x14ac:dyDescent="0.25">
      <c r="A19" s="127" t="s">
        <v>18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36"/>
      <c r="T19" s="128" t="s">
        <v>19</v>
      </c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 t="s">
        <v>20</v>
      </c>
      <c r="AK19" s="128"/>
      <c r="AL19" s="128"/>
      <c r="AM19" s="128"/>
      <c r="AN19" s="128"/>
      <c r="AO19" s="128"/>
      <c r="AP19" s="128"/>
      <c r="AQ19" s="128"/>
      <c r="AR19" s="128"/>
      <c r="AS19" s="129" t="s">
        <v>21</v>
      </c>
      <c r="AT19" s="132" t="s">
        <v>22</v>
      </c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4"/>
      <c r="BF19" s="135"/>
      <c r="BG19" s="132" t="s">
        <v>23</v>
      </c>
      <c r="BH19" s="134"/>
      <c r="BI19" s="135"/>
      <c r="BJ19" s="37" t="s">
        <v>24</v>
      </c>
    </row>
    <row r="20" spans="1:62" s="10" customFormat="1" ht="12.75" x14ac:dyDescent="0.25">
      <c r="A20" s="142" t="s">
        <v>25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 t="s">
        <v>26</v>
      </c>
      <c r="P20" s="142"/>
      <c r="Q20" s="142"/>
      <c r="R20" s="142"/>
      <c r="S20" s="38"/>
      <c r="T20" s="142" t="s">
        <v>27</v>
      </c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 t="s">
        <v>28</v>
      </c>
      <c r="AK20" s="142"/>
      <c r="AL20" s="142"/>
      <c r="AM20" s="142"/>
      <c r="AN20" s="142"/>
      <c r="AO20" s="142"/>
      <c r="AP20" s="142"/>
      <c r="AQ20" s="142"/>
      <c r="AR20" s="142"/>
      <c r="AS20" s="130"/>
      <c r="AT20" s="39" t="s">
        <v>29</v>
      </c>
      <c r="AU20" s="143" t="s">
        <v>30</v>
      </c>
      <c r="AV20" s="144"/>
      <c r="AW20" s="144"/>
      <c r="AX20" s="144"/>
      <c r="AY20" s="144"/>
      <c r="AZ20" s="144"/>
      <c r="BA20" s="144"/>
      <c r="BB20" s="145"/>
      <c r="BC20" s="38"/>
      <c r="BD20" s="38" t="s">
        <v>30</v>
      </c>
      <c r="BE20" s="136" t="s">
        <v>31</v>
      </c>
      <c r="BF20" s="136" t="s">
        <v>32</v>
      </c>
      <c r="BG20" s="40"/>
      <c r="BH20" s="41" t="s">
        <v>29</v>
      </c>
      <c r="BI20" s="42" t="s">
        <v>30</v>
      </c>
      <c r="BJ20" s="136" t="s">
        <v>33</v>
      </c>
    </row>
    <row r="21" spans="1:62" s="10" customFormat="1" ht="69.75" customHeight="1" x14ac:dyDescent="0.25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43"/>
      <c r="T21" s="138" t="s">
        <v>34</v>
      </c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 t="s">
        <v>35</v>
      </c>
      <c r="AK21" s="138"/>
      <c r="AL21" s="138"/>
      <c r="AM21" s="138"/>
      <c r="AN21" s="138"/>
      <c r="AO21" s="138"/>
      <c r="AP21" s="138"/>
      <c r="AQ21" s="138"/>
      <c r="AR21" s="138"/>
      <c r="AS21" s="131"/>
      <c r="AT21" s="44" t="s">
        <v>36</v>
      </c>
      <c r="AU21" s="139" t="s">
        <v>37</v>
      </c>
      <c r="AV21" s="140"/>
      <c r="AW21" s="140"/>
      <c r="AX21" s="140"/>
      <c r="AY21" s="140"/>
      <c r="AZ21" s="140"/>
      <c r="BA21" s="140"/>
      <c r="BB21" s="141"/>
      <c r="BC21" s="45" t="s">
        <v>38</v>
      </c>
      <c r="BD21" s="44" t="s">
        <v>39</v>
      </c>
      <c r="BE21" s="131"/>
      <c r="BF21" s="137"/>
      <c r="BG21" s="40" t="s">
        <v>40</v>
      </c>
      <c r="BH21" s="46" t="s">
        <v>41</v>
      </c>
      <c r="BI21" s="47" t="s">
        <v>42</v>
      </c>
      <c r="BJ21" s="131"/>
    </row>
    <row r="22" spans="1:62" s="10" customFormat="1" ht="12.75" x14ac:dyDescent="0.25">
      <c r="A22" s="146">
        <v>1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8"/>
      <c r="O22" s="146">
        <v>2</v>
      </c>
      <c r="P22" s="147"/>
      <c r="Q22" s="147"/>
      <c r="R22" s="148"/>
      <c r="S22" s="37"/>
      <c r="T22" s="146">
        <v>3</v>
      </c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8"/>
      <c r="AJ22" s="146">
        <v>4</v>
      </c>
      <c r="AK22" s="147"/>
      <c r="AL22" s="147"/>
      <c r="AM22" s="147"/>
      <c r="AN22" s="147"/>
      <c r="AO22" s="147"/>
      <c r="AP22" s="147"/>
      <c r="AQ22" s="147"/>
      <c r="AR22" s="148"/>
      <c r="AS22" s="37">
        <v>5</v>
      </c>
      <c r="AT22" s="48">
        <v>6</v>
      </c>
      <c r="AU22" s="146">
        <v>8</v>
      </c>
      <c r="AV22" s="147"/>
      <c r="AW22" s="147"/>
      <c r="AX22" s="147"/>
      <c r="AY22" s="147"/>
      <c r="AZ22" s="147"/>
      <c r="BA22" s="147"/>
      <c r="BB22" s="148"/>
      <c r="BC22" s="49"/>
      <c r="BD22" s="48">
        <v>7</v>
      </c>
      <c r="BE22" s="37">
        <v>8</v>
      </c>
      <c r="BF22" s="37">
        <v>9</v>
      </c>
      <c r="BG22" s="50">
        <v>10</v>
      </c>
      <c r="BH22" s="51">
        <v>11</v>
      </c>
      <c r="BI22" s="52">
        <v>12</v>
      </c>
      <c r="BJ22" s="37">
        <v>13</v>
      </c>
    </row>
    <row r="23" spans="1:62" s="10" customFormat="1" ht="15.95" customHeight="1" x14ac:dyDescent="0.25">
      <c r="A23" s="149" t="s">
        <v>43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1"/>
      <c r="O23" s="152" t="s">
        <v>44</v>
      </c>
      <c r="P23" s="153"/>
      <c r="Q23" s="153"/>
      <c r="R23" s="154"/>
      <c r="S23" s="53"/>
      <c r="T23" s="155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7"/>
      <c r="AJ23" s="149"/>
      <c r="AK23" s="150"/>
      <c r="AL23" s="150"/>
      <c r="AM23" s="150"/>
      <c r="AN23" s="150"/>
      <c r="AO23" s="150"/>
      <c r="AP23" s="150"/>
      <c r="AQ23" s="150"/>
      <c r="AR23" s="151"/>
      <c r="AS23" s="54"/>
      <c r="AT23" s="55"/>
      <c r="AU23" s="149"/>
      <c r="AV23" s="150"/>
      <c r="AW23" s="150"/>
      <c r="AX23" s="150"/>
      <c r="AY23" s="150"/>
      <c r="AZ23" s="150"/>
      <c r="BA23" s="150"/>
      <c r="BB23" s="151"/>
      <c r="BC23" s="56"/>
      <c r="BD23" s="55"/>
      <c r="BE23" s="57"/>
      <c r="BF23" s="57"/>
      <c r="BG23" s="58"/>
      <c r="BH23" s="59"/>
      <c r="BI23" s="60"/>
      <c r="BJ23" s="54"/>
    </row>
    <row r="24" spans="1:62" s="10" customFormat="1" ht="15.95" customHeight="1" x14ac:dyDescent="0.25">
      <c r="A24" s="149"/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1"/>
      <c r="O24" s="152"/>
      <c r="P24" s="153"/>
      <c r="Q24" s="153"/>
      <c r="R24" s="154"/>
      <c r="S24" s="53"/>
      <c r="T24" s="158" t="s">
        <v>45</v>
      </c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60"/>
      <c r="AJ24" s="161">
        <v>1</v>
      </c>
      <c r="AK24" s="162"/>
      <c r="AL24" s="162"/>
      <c r="AM24" s="162"/>
      <c r="AN24" s="162"/>
      <c r="AO24" s="162"/>
      <c r="AP24" s="162"/>
      <c r="AQ24" s="162"/>
      <c r="AR24" s="163"/>
      <c r="AS24" s="61">
        <v>25664</v>
      </c>
      <c r="AT24" s="62">
        <v>2566</v>
      </c>
      <c r="AU24" s="161"/>
      <c r="AV24" s="162"/>
      <c r="AW24" s="162"/>
      <c r="AX24" s="162"/>
      <c r="AY24" s="162"/>
      <c r="AZ24" s="162"/>
      <c r="BA24" s="162"/>
      <c r="BB24" s="163"/>
      <c r="BC24" s="63"/>
      <c r="BD24" s="64">
        <f>AS24*0.58</f>
        <v>14885.119999999999</v>
      </c>
      <c r="BE24" s="61">
        <v>12832</v>
      </c>
      <c r="BF24" s="65"/>
      <c r="BG24" s="66"/>
      <c r="BH24" s="67"/>
      <c r="BI24" s="68"/>
      <c r="BJ24" s="61">
        <f>AJ24*AS24+AT24+BD24+AU24+BE24+BH24</f>
        <v>55947.119999999995</v>
      </c>
    </row>
    <row r="25" spans="1:62" s="10" customFormat="1" ht="15.95" customHeight="1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1"/>
      <c r="O25" s="152"/>
      <c r="P25" s="153"/>
      <c r="Q25" s="153"/>
      <c r="R25" s="154"/>
      <c r="S25" s="53"/>
      <c r="T25" s="158" t="s">
        <v>46</v>
      </c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60"/>
      <c r="AJ25" s="161">
        <v>2</v>
      </c>
      <c r="AK25" s="162"/>
      <c r="AL25" s="162"/>
      <c r="AM25" s="162"/>
      <c r="AN25" s="162"/>
      <c r="AO25" s="162"/>
      <c r="AP25" s="162"/>
      <c r="AQ25" s="162"/>
      <c r="AR25" s="163"/>
      <c r="AS25" s="61">
        <v>18528</v>
      </c>
      <c r="AT25" s="64">
        <v>4632</v>
      </c>
      <c r="AU25" s="161"/>
      <c r="AV25" s="162"/>
      <c r="AW25" s="162"/>
      <c r="AX25" s="162"/>
      <c r="AY25" s="162"/>
      <c r="AZ25" s="162"/>
      <c r="BA25" s="162"/>
      <c r="BB25" s="163"/>
      <c r="BC25" s="63"/>
      <c r="BD25" s="64">
        <f>(AS25*50%)*AJ25</f>
        <v>18528</v>
      </c>
      <c r="BE25" s="61"/>
      <c r="BF25" s="61"/>
      <c r="BG25" s="69"/>
      <c r="BH25" s="70"/>
      <c r="BI25" s="71"/>
      <c r="BJ25" s="61">
        <f>AJ25*AS25+AT25+BD25+AU25+BE25</f>
        <v>60216</v>
      </c>
    </row>
    <row r="26" spans="1:62" s="72" customFormat="1" ht="15.95" customHeight="1" x14ac:dyDescent="0.25">
      <c r="A26" s="149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1"/>
      <c r="O26" s="152"/>
      <c r="P26" s="153"/>
      <c r="Q26" s="153"/>
      <c r="R26" s="154"/>
      <c r="S26" s="53" t="s">
        <v>5</v>
      </c>
      <c r="T26" s="158" t="s">
        <v>47</v>
      </c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60"/>
      <c r="AJ26" s="161">
        <f>SUM(AJ24:AJ25)</f>
        <v>3</v>
      </c>
      <c r="AK26" s="162"/>
      <c r="AL26" s="162"/>
      <c r="AM26" s="162"/>
      <c r="AN26" s="162"/>
      <c r="AO26" s="162"/>
      <c r="AP26" s="162"/>
      <c r="AQ26" s="162"/>
      <c r="AR26" s="163"/>
      <c r="AS26" s="61">
        <f>AS24+(AJ25*AS25)</f>
        <v>62720</v>
      </c>
      <c r="AT26" s="64">
        <f>SUM(AT24:AT25)</f>
        <v>7198</v>
      </c>
      <c r="AU26" s="161"/>
      <c r="AV26" s="162"/>
      <c r="AW26" s="162"/>
      <c r="AX26" s="162"/>
      <c r="AY26" s="162"/>
      <c r="AZ26" s="162"/>
      <c r="BA26" s="162"/>
      <c r="BB26" s="163"/>
      <c r="BC26" s="63"/>
      <c r="BD26" s="64">
        <f>SUM(BD24:BD25)</f>
        <v>33413.119999999995</v>
      </c>
      <c r="BE26" s="61">
        <f>SUM(BE24:BE25)</f>
        <v>12832</v>
      </c>
      <c r="BF26" s="61"/>
      <c r="BG26" s="69"/>
      <c r="BH26" s="70"/>
      <c r="BI26" s="71"/>
      <c r="BJ26" s="61">
        <f>SUM(BJ24:BJ25)</f>
        <v>116163.12</v>
      </c>
    </row>
    <row r="27" spans="1:62" s="10" customFormat="1" ht="15.95" customHeight="1" x14ac:dyDescent="0.25">
      <c r="A27" s="149" t="s">
        <v>48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1"/>
      <c r="O27" s="152" t="s">
        <v>49</v>
      </c>
      <c r="P27" s="153"/>
      <c r="Q27" s="153"/>
      <c r="R27" s="154"/>
      <c r="S27" s="53"/>
      <c r="T27" s="158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60"/>
      <c r="AJ27" s="161"/>
      <c r="AK27" s="162"/>
      <c r="AL27" s="162"/>
      <c r="AM27" s="162"/>
      <c r="AN27" s="162"/>
      <c r="AO27" s="162"/>
      <c r="AP27" s="162"/>
      <c r="AQ27" s="162"/>
      <c r="AR27" s="163"/>
      <c r="AS27" s="61"/>
      <c r="AT27" s="62"/>
      <c r="AU27" s="161"/>
      <c r="AV27" s="162"/>
      <c r="AW27" s="162"/>
      <c r="AX27" s="162"/>
      <c r="AY27" s="162"/>
      <c r="AZ27" s="162"/>
      <c r="BA27" s="162"/>
      <c r="BB27" s="163"/>
      <c r="BC27" s="63"/>
      <c r="BD27" s="62"/>
      <c r="BE27" s="65"/>
      <c r="BF27" s="65"/>
      <c r="BG27" s="66"/>
      <c r="BH27" s="67"/>
      <c r="BI27" s="68"/>
      <c r="BJ27" s="61"/>
    </row>
    <row r="28" spans="1:62" s="10" customFormat="1" ht="15.95" customHeight="1" x14ac:dyDescent="0.25">
      <c r="A28" s="149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1"/>
      <c r="O28" s="152"/>
      <c r="P28" s="153"/>
      <c r="Q28" s="153"/>
      <c r="R28" s="154"/>
      <c r="S28" s="53"/>
      <c r="T28" s="158" t="s">
        <v>50</v>
      </c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60"/>
      <c r="AJ28" s="161">
        <v>1</v>
      </c>
      <c r="AK28" s="162"/>
      <c r="AL28" s="162"/>
      <c r="AM28" s="162"/>
      <c r="AN28" s="162"/>
      <c r="AO28" s="162"/>
      <c r="AP28" s="162"/>
      <c r="AQ28" s="162"/>
      <c r="AR28" s="163"/>
      <c r="AS28" s="61">
        <v>9866</v>
      </c>
      <c r="AT28" s="73">
        <v>1480</v>
      </c>
      <c r="AU28" s="161"/>
      <c r="AV28" s="162"/>
      <c r="AW28" s="162"/>
      <c r="AX28" s="162"/>
      <c r="AY28" s="162"/>
      <c r="AZ28" s="162"/>
      <c r="BA28" s="162"/>
      <c r="BB28" s="163"/>
      <c r="BC28" s="63"/>
      <c r="BD28" s="64">
        <f>AS28*0.3</f>
        <v>2959.7999999999997</v>
      </c>
      <c r="BE28" s="61"/>
      <c r="BF28" s="61"/>
      <c r="BG28" s="69"/>
      <c r="BH28" s="70"/>
      <c r="BI28" s="71"/>
      <c r="BJ28" s="61">
        <f t="shared" ref="BJ28:BJ33" si="0">AJ28*AS28+AT28+BD28+AU28+BE28+BH28</f>
        <v>14305.8</v>
      </c>
    </row>
    <row r="29" spans="1:62" s="10" customFormat="1" ht="15.95" customHeight="1" x14ac:dyDescent="0.25">
      <c r="A29" s="149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1"/>
      <c r="O29" s="152"/>
      <c r="P29" s="153"/>
      <c r="Q29" s="153"/>
      <c r="R29" s="154"/>
      <c r="S29" s="53"/>
      <c r="T29" s="158" t="s">
        <v>51</v>
      </c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60"/>
      <c r="AJ29" s="161">
        <v>1</v>
      </c>
      <c r="AK29" s="162"/>
      <c r="AL29" s="162"/>
      <c r="AM29" s="162"/>
      <c r="AN29" s="162"/>
      <c r="AO29" s="162"/>
      <c r="AP29" s="162"/>
      <c r="AQ29" s="162"/>
      <c r="AR29" s="163"/>
      <c r="AS29" s="61">
        <v>13226</v>
      </c>
      <c r="AT29" s="73">
        <v>1984</v>
      </c>
      <c r="AU29" s="161"/>
      <c r="AV29" s="162"/>
      <c r="AW29" s="162"/>
      <c r="AX29" s="162"/>
      <c r="AY29" s="162"/>
      <c r="AZ29" s="162"/>
      <c r="BA29" s="162"/>
      <c r="BB29" s="163"/>
      <c r="BC29" s="63"/>
      <c r="BD29" s="64">
        <v>1323</v>
      </c>
      <c r="BE29" s="61"/>
      <c r="BF29" s="61"/>
      <c r="BG29" s="69"/>
      <c r="BH29" s="70"/>
      <c r="BI29" s="71"/>
      <c r="BJ29" s="61">
        <f t="shared" si="0"/>
        <v>16533</v>
      </c>
    </row>
    <row r="30" spans="1:62" s="10" customFormat="1" ht="15.95" customHeight="1" x14ac:dyDescent="0.25">
      <c r="A30" s="149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1"/>
      <c r="O30" s="152"/>
      <c r="P30" s="153"/>
      <c r="Q30" s="153"/>
      <c r="R30" s="154"/>
      <c r="S30" s="53"/>
      <c r="T30" s="158" t="s">
        <v>52</v>
      </c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60"/>
      <c r="AJ30" s="161">
        <v>1</v>
      </c>
      <c r="AK30" s="162"/>
      <c r="AL30" s="162"/>
      <c r="AM30" s="162"/>
      <c r="AN30" s="162"/>
      <c r="AO30" s="162"/>
      <c r="AP30" s="162"/>
      <c r="AQ30" s="162"/>
      <c r="AR30" s="163"/>
      <c r="AS30" s="61">
        <v>13226</v>
      </c>
      <c r="AT30" s="73">
        <v>1984</v>
      </c>
      <c r="AU30" s="161"/>
      <c r="AV30" s="162"/>
      <c r="AW30" s="162"/>
      <c r="AX30" s="162"/>
      <c r="AY30" s="162"/>
      <c r="AZ30" s="162"/>
      <c r="BA30" s="162"/>
      <c r="BB30" s="163"/>
      <c r="BC30" s="63"/>
      <c r="BD30" s="64">
        <f>AS30*50%</f>
        <v>6613</v>
      </c>
      <c r="BE30" s="65"/>
      <c r="BF30" s="65"/>
      <c r="BG30" s="66"/>
      <c r="BH30" s="67"/>
      <c r="BI30" s="71"/>
      <c r="BJ30" s="61">
        <f t="shared" si="0"/>
        <v>21823</v>
      </c>
    </row>
    <row r="31" spans="1:62" s="10" customFormat="1" ht="15.95" customHeight="1" x14ac:dyDescent="0.25">
      <c r="A31" s="149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1"/>
      <c r="O31" s="152"/>
      <c r="P31" s="153"/>
      <c r="Q31" s="153"/>
      <c r="R31" s="154"/>
      <c r="S31" s="53"/>
      <c r="T31" s="158" t="s">
        <v>53</v>
      </c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60"/>
      <c r="AJ31" s="161">
        <v>1</v>
      </c>
      <c r="AK31" s="162"/>
      <c r="AL31" s="162"/>
      <c r="AM31" s="162"/>
      <c r="AN31" s="162"/>
      <c r="AO31" s="162"/>
      <c r="AP31" s="162"/>
      <c r="AQ31" s="162"/>
      <c r="AR31" s="163"/>
      <c r="AS31" s="61">
        <v>13226</v>
      </c>
      <c r="AT31" s="73">
        <v>2645</v>
      </c>
      <c r="AU31" s="161"/>
      <c r="AV31" s="162"/>
      <c r="AW31" s="162"/>
      <c r="AX31" s="162"/>
      <c r="AY31" s="162"/>
      <c r="AZ31" s="162"/>
      <c r="BA31" s="162"/>
      <c r="BB31" s="163"/>
      <c r="BC31" s="63"/>
      <c r="BD31" s="64">
        <f>AS31*0.5</f>
        <v>6613</v>
      </c>
      <c r="BE31" s="65"/>
      <c r="BF31" s="65"/>
      <c r="BG31" s="66"/>
      <c r="BH31" s="67"/>
      <c r="BI31" s="71"/>
      <c r="BJ31" s="61">
        <f t="shared" si="0"/>
        <v>22484</v>
      </c>
    </row>
    <row r="32" spans="1:62" s="10" customFormat="1" ht="15.95" hidden="1" customHeight="1" x14ac:dyDescent="0.25">
      <c r="A32" s="149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1"/>
      <c r="O32" s="152"/>
      <c r="P32" s="153"/>
      <c r="Q32" s="153"/>
      <c r="R32" s="154"/>
      <c r="S32" s="53"/>
      <c r="T32" s="158" t="s">
        <v>54</v>
      </c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60"/>
      <c r="AJ32" s="161"/>
      <c r="AK32" s="162"/>
      <c r="AL32" s="162"/>
      <c r="AM32" s="162"/>
      <c r="AN32" s="162"/>
      <c r="AO32" s="162"/>
      <c r="AP32" s="162"/>
      <c r="AQ32" s="162"/>
      <c r="AR32" s="163"/>
      <c r="AS32" s="61"/>
      <c r="AT32" s="73"/>
      <c r="AU32" s="164"/>
      <c r="AV32" s="165"/>
      <c r="AW32" s="165"/>
      <c r="AX32" s="165"/>
      <c r="AY32" s="165"/>
      <c r="AZ32" s="165"/>
      <c r="BA32" s="165"/>
      <c r="BB32" s="166"/>
      <c r="BC32" s="74"/>
      <c r="BD32" s="64">
        <f>AS32*0.4</f>
        <v>0</v>
      </c>
      <c r="BE32" s="61"/>
      <c r="BF32" s="61"/>
      <c r="BG32" s="69"/>
      <c r="BH32" s="70"/>
      <c r="BI32" s="71"/>
      <c r="BJ32" s="61">
        <f t="shared" si="0"/>
        <v>0</v>
      </c>
    </row>
    <row r="33" spans="1:62" s="10" customFormat="1" ht="15.95" customHeight="1" x14ac:dyDescent="0.25">
      <c r="A33" s="149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1"/>
      <c r="O33" s="152"/>
      <c r="P33" s="153"/>
      <c r="Q33" s="153"/>
      <c r="R33" s="154"/>
      <c r="S33" s="53"/>
      <c r="T33" s="158" t="s">
        <v>55</v>
      </c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60"/>
      <c r="AJ33" s="161">
        <v>1</v>
      </c>
      <c r="AK33" s="162"/>
      <c r="AL33" s="162"/>
      <c r="AM33" s="162"/>
      <c r="AN33" s="162"/>
      <c r="AO33" s="162"/>
      <c r="AP33" s="162"/>
      <c r="AQ33" s="162"/>
      <c r="AR33" s="163"/>
      <c r="AS33" s="61">
        <v>13226</v>
      </c>
      <c r="AT33" s="73">
        <v>1984</v>
      </c>
      <c r="AU33" s="161"/>
      <c r="AV33" s="162"/>
      <c r="AW33" s="162"/>
      <c r="AX33" s="162"/>
      <c r="AY33" s="162"/>
      <c r="AZ33" s="162"/>
      <c r="BA33" s="162"/>
      <c r="BB33" s="163"/>
      <c r="BC33" s="63"/>
      <c r="BD33" s="64">
        <v>1323</v>
      </c>
      <c r="BE33" s="61"/>
      <c r="BF33" s="61"/>
      <c r="BG33" s="69"/>
      <c r="BH33" s="70"/>
      <c r="BI33" s="71"/>
      <c r="BJ33" s="61">
        <f t="shared" si="0"/>
        <v>16533</v>
      </c>
    </row>
    <row r="34" spans="1:62" s="72" customFormat="1" ht="15.95" customHeight="1" x14ac:dyDescent="0.2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1"/>
      <c r="O34" s="152"/>
      <c r="P34" s="153"/>
      <c r="Q34" s="153"/>
      <c r="R34" s="154"/>
      <c r="S34" s="53" t="s">
        <v>5</v>
      </c>
      <c r="T34" s="158" t="s">
        <v>47</v>
      </c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60"/>
      <c r="AJ34" s="161">
        <f>SUM(AJ28:AJ33)</f>
        <v>5</v>
      </c>
      <c r="AK34" s="162"/>
      <c r="AL34" s="162"/>
      <c r="AM34" s="162"/>
      <c r="AN34" s="162"/>
      <c r="AO34" s="162"/>
      <c r="AP34" s="162"/>
      <c r="AQ34" s="162"/>
      <c r="AR34" s="163"/>
      <c r="AS34" s="61">
        <f>SUM(AS28:AS33)</f>
        <v>62770</v>
      </c>
      <c r="AT34" s="73">
        <f>SUM(AT28:AT33)</f>
        <v>10077</v>
      </c>
      <c r="AU34" s="161"/>
      <c r="AV34" s="162"/>
      <c r="AW34" s="162"/>
      <c r="AX34" s="162"/>
      <c r="AY34" s="162"/>
      <c r="AZ34" s="162"/>
      <c r="BA34" s="162"/>
      <c r="BB34" s="163"/>
      <c r="BC34" s="63"/>
      <c r="BD34" s="64">
        <f>SUM(BD28:BD33)</f>
        <v>18831.8</v>
      </c>
      <c r="BE34" s="61"/>
      <c r="BF34" s="61"/>
      <c r="BG34" s="69"/>
      <c r="BH34" s="70"/>
      <c r="BI34" s="71"/>
      <c r="BJ34" s="61">
        <f>SUM(BJ28:BJ33)</f>
        <v>91678.8</v>
      </c>
    </row>
    <row r="35" spans="1:62" s="10" customFormat="1" ht="15.95" customHeight="1" x14ac:dyDescent="0.25">
      <c r="A35" s="149" t="s">
        <v>56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1"/>
      <c r="O35" s="152" t="s">
        <v>57</v>
      </c>
      <c r="P35" s="153"/>
      <c r="Q35" s="153"/>
      <c r="R35" s="154"/>
      <c r="S35" s="53"/>
      <c r="T35" s="158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60"/>
      <c r="AJ35" s="161"/>
      <c r="AK35" s="162"/>
      <c r="AL35" s="162"/>
      <c r="AM35" s="162"/>
      <c r="AN35" s="162"/>
      <c r="AO35" s="162"/>
      <c r="AP35" s="162"/>
      <c r="AQ35" s="162"/>
      <c r="AR35" s="163"/>
      <c r="AS35" s="61"/>
      <c r="AT35" s="73"/>
      <c r="AU35" s="161"/>
      <c r="AV35" s="162"/>
      <c r="AW35" s="162"/>
      <c r="AX35" s="162"/>
      <c r="AY35" s="162"/>
      <c r="AZ35" s="162"/>
      <c r="BA35" s="162"/>
      <c r="BB35" s="163"/>
      <c r="BC35" s="63"/>
      <c r="BD35" s="64"/>
      <c r="BE35" s="65"/>
      <c r="BF35" s="65"/>
      <c r="BG35" s="66"/>
      <c r="BH35" s="67"/>
      <c r="BI35" s="71"/>
      <c r="BJ35" s="61"/>
    </row>
    <row r="36" spans="1:62" s="10" customFormat="1" ht="15.95" customHeight="1" x14ac:dyDescent="0.25">
      <c r="A36" s="149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1"/>
      <c r="O36" s="152"/>
      <c r="P36" s="153"/>
      <c r="Q36" s="153"/>
      <c r="R36" s="154"/>
      <c r="S36" s="53"/>
      <c r="T36" s="158" t="s">
        <v>58</v>
      </c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60"/>
      <c r="AJ36" s="161">
        <v>1</v>
      </c>
      <c r="AK36" s="162"/>
      <c r="AL36" s="162"/>
      <c r="AM36" s="162"/>
      <c r="AN36" s="162"/>
      <c r="AO36" s="162"/>
      <c r="AP36" s="162"/>
      <c r="AQ36" s="162"/>
      <c r="AR36" s="163"/>
      <c r="AS36" s="61">
        <v>14272</v>
      </c>
      <c r="AT36" s="73">
        <v>2855</v>
      </c>
      <c r="AU36" s="164"/>
      <c r="AV36" s="165"/>
      <c r="AW36" s="165"/>
      <c r="AX36" s="165"/>
      <c r="AY36" s="165"/>
      <c r="AZ36" s="165"/>
      <c r="BA36" s="165"/>
      <c r="BB36" s="166"/>
      <c r="BC36" s="74"/>
      <c r="BD36" s="64">
        <f>(AS36*50%)*AJ36</f>
        <v>7136</v>
      </c>
      <c r="BE36" s="65"/>
      <c r="BF36" s="65"/>
      <c r="BG36" s="66"/>
      <c r="BH36" s="67"/>
      <c r="BI36" s="71"/>
      <c r="BJ36" s="61">
        <f>AJ36*AS36+AT36+BD36+AU36+BE36+BH36</f>
        <v>24263</v>
      </c>
    </row>
    <row r="37" spans="1:62" s="10" customFormat="1" ht="15.95" customHeight="1" x14ac:dyDescent="0.25">
      <c r="A37" s="149"/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1"/>
      <c r="O37" s="152"/>
      <c r="P37" s="153"/>
      <c r="Q37" s="153"/>
      <c r="R37" s="154"/>
      <c r="S37" s="53"/>
      <c r="T37" s="158" t="s">
        <v>59</v>
      </c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60"/>
      <c r="AJ37" s="161">
        <v>1</v>
      </c>
      <c r="AK37" s="162"/>
      <c r="AL37" s="162"/>
      <c r="AM37" s="162"/>
      <c r="AN37" s="162"/>
      <c r="AO37" s="162"/>
      <c r="AP37" s="162"/>
      <c r="AQ37" s="162"/>
      <c r="AR37" s="163"/>
      <c r="AS37" s="61">
        <v>13226</v>
      </c>
      <c r="AT37" s="73">
        <v>3968</v>
      </c>
      <c r="AU37" s="164"/>
      <c r="AV37" s="165"/>
      <c r="AW37" s="165"/>
      <c r="AX37" s="165"/>
      <c r="AY37" s="165"/>
      <c r="AZ37" s="165"/>
      <c r="BA37" s="165"/>
      <c r="BB37" s="166"/>
      <c r="BC37" s="74"/>
      <c r="BD37" s="64">
        <f>AS37*0.3*AJ37</f>
        <v>3967.7999999999997</v>
      </c>
      <c r="BE37" s="61"/>
      <c r="BF37" s="61"/>
      <c r="BG37" s="69"/>
      <c r="BH37" s="70"/>
      <c r="BI37" s="71"/>
      <c r="BJ37" s="61">
        <f>AJ37*AS37+AT37+BD37+AU37+BE37+BH37</f>
        <v>21161.8</v>
      </c>
    </row>
    <row r="38" spans="1:62" s="72" customFormat="1" ht="15.95" customHeight="1" x14ac:dyDescent="0.25">
      <c r="A38" s="149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1"/>
      <c r="O38" s="152"/>
      <c r="P38" s="153"/>
      <c r="Q38" s="153"/>
      <c r="R38" s="154"/>
      <c r="S38" s="53" t="s">
        <v>5</v>
      </c>
      <c r="T38" s="158" t="s">
        <v>47</v>
      </c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60"/>
      <c r="AJ38" s="161">
        <f>SUM(AJ36:AJ37)</f>
        <v>2</v>
      </c>
      <c r="AK38" s="162"/>
      <c r="AL38" s="162"/>
      <c r="AM38" s="162"/>
      <c r="AN38" s="162"/>
      <c r="AO38" s="162"/>
      <c r="AP38" s="162"/>
      <c r="AQ38" s="162"/>
      <c r="AR38" s="163"/>
      <c r="AS38" s="61">
        <f>(AJ37*AS37)+AS36</f>
        <v>27498</v>
      </c>
      <c r="AT38" s="73">
        <f>AT36+AT37</f>
        <v>6823</v>
      </c>
      <c r="AU38" s="164"/>
      <c r="AV38" s="165"/>
      <c r="AW38" s="165"/>
      <c r="AX38" s="165"/>
      <c r="AY38" s="165"/>
      <c r="AZ38" s="165"/>
      <c r="BA38" s="165"/>
      <c r="BB38" s="166"/>
      <c r="BC38" s="74"/>
      <c r="BD38" s="64">
        <f>SUM(BD36:BD37)</f>
        <v>11103.8</v>
      </c>
      <c r="BE38" s="61"/>
      <c r="BF38" s="61"/>
      <c r="BG38" s="69"/>
      <c r="BH38" s="70"/>
      <c r="BI38" s="71"/>
      <c r="BJ38" s="61">
        <f>SUM(BJ36:BJ37)</f>
        <v>45424.800000000003</v>
      </c>
    </row>
    <row r="39" spans="1:62" s="10" customFormat="1" ht="15.95" customHeight="1" x14ac:dyDescent="0.25">
      <c r="A39" s="149" t="s">
        <v>60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1"/>
      <c r="O39" s="152" t="s">
        <v>61</v>
      </c>
      <c r="P39" s="153"/>
      <c r="Q39" s="153"/>
      <c r="R39" s="154"/>
      <c r="S39" s="53"/>
      <c r="T39" s="158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60"/>
      <c r="AJ39" s="161"/>
      <c r="AK39" s="162"/>
      <c r="AL39" s="162"/>
      <c r="AM39" s="162"/>
      <c r="AN39" s="162"/>
      <c r="AO39" s="162"/>
      <c r="AP39" s="162"/>
      <c r="AQ39" s="162"/>
      <c r="AR39" s="163"/>
      <c r="AS39" s="61"/>
      <c r="AT39" s="73"/>
      <c r="AU39" s="164"/>
      <c r="AV39" s="165"/>
      <c r="AW39" s="165"/>
      <c r="AX39" s="165"/>
      <c r="AY39" s="165"/>
      <c r="AZ39" s="165"/>
      <c r="BA39" s="165"/>
      <c r="BB39" s="166"/>
      <c r="BC39" s="74"/>
      <c r="BD39" s="64"/>
      <c r="BE39" s="65"/>
      <c r="BF39" s="65"/>
      <c r="BG39" s="66"/>
      <c r="BH39" s="67"/>
      <c r="BI39" s="71"/>
      <c r="BJ39" s="61"/>
    </row>
    <row r="40" spans="1:62" s="10" customFormat="1" ht="15.95" customHeight="1" x14ac:dyDescent="0.25">
      <c r="A40" s="149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1"/>
      <c r="O40" s="152"/>
      <c r="P40" s="153"/>
      <c r="Q40" s="153"/>
      <c r="R40" s="154"/>
      <c r="S40" s="53"/>
      <c r="T40" s="158" t="s">
        <v>62</v>
      </c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60"/>
      <c r="AJ40" s="161">
        <v>1</v>
      </c>
      <c r="AK40" s="162"/>
      <c r="AL40" s="162"/>
      <c r="AM40" s="162"/>
      <c r="AN40" s="162"/>
      <c r="AO40" s="162"/>
      <c r="AP40" s="162"/>
      <c r="AQ40" s="162"/>
      <c r="AR40" s="163"/>
      <c r="AS40" s="61">
        <v>18528</v>
      </c>
      <c r="AT40" s="73">
        <v>2779</v>
      </c>
      <c r="AU40" s="164"/>
      <c r="AV40" s="165"/>
      <c r="AW40" s="165"/>
      <c r="AX40" s="165"/>
      <c r="AY40" s="165"/>
      <c r="AZ40" s="165"/>
      <c r="BA40" s="165"/>
      <c r="BB40" s="166"/>
      <c r="BC40" s="74"/>
      <c r="BD40" s="64">
        <f>(AS40*50%)*AJ40</f>
        <v>9264</v>
      </c>
      <c r="BE40" s="65"/>
      <c r="BF40" s="65"/>
      <c r="BG40" s="66"/>
      <c r="BH40" s="67"/>
      <c r="BI40" s="71"/>
      <c r="BJ40" s="61">
        <f>AJ40*AS40+AT40+BD40+AU40+BE40+BH40</f>
        <v>30571</v>
      </c>
    </row>
    <row r="41" spans="1:62" s="10" customFormat="1" ht="15.95" customHeight="1" x14ac:dyDescent="0.25">
      <c r="A41" s="149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1"/>
      <c r="O41" s="152"/>
      <c r="P41" s="153"/>
      <c r="Q41" s="153"/>
      <c r="R41" s="154"/>
      <c r="S41" s="53"/>
      <c r="T41" s="158" t="s">
        <v>63</v>
      </c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60"/>
      <c r="AJ41" s="161">
        <v>2</v>
      </c>
      <c r="AK41" s="162"/>
      <c r="AL41" s="162"/>
      <c r="AM41" s="162"/>
      <c r="AN41" s="162"/>
      <c r="AO41" s="162"/>
      <c r="AP41" s="162"/>
      <c r="AQ41" s="162"/>
      <c r="AR41" s="163"/>
      <c r="AS41" s="61">
        <v>13304</v>
      </c>
      <c r="AT41" s="73">
        <v>7983</v>
      </c>
      <c r="AU41" s="164"/>
      <c r="AV41" s="165"/>
      <c r="AW41" s="165"/>
      <c r="AX41" s="165"/>
      <c r="AY41" s="165"/>
      <c r="AZ41" s="165"/>
      <c r="BA41" s="165"/>
      <c r="BB41" s="166"/>
      <c r="BC41" s="74"/>
      <c r="BD41" s="64">
        <f>AS41*0.4*AJ41</f>
        <v>10643.2</v>
      </c>
      <c r="BE41" s="61"/>
      <c r="BF41" s="61"/>
      <c r="BG41" s="69"/>
      <c r="BH41" s="70"/>
      <c r="BI41" s="71"/>
      <c r="BJ41" s="61">
        <f>AJ41*AS41+AT41+BD41+AU41+BE41+BH41</f>
        <v>45234.2</v>
      </c>
    </row>
    <row r="42" spans="1:62" s="72" customFormat="1" ht="15.95" customHeight="1" x14ac:dyDescent="0.25">
      <c r="A42" s="149"/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1"/>
      <c r="O42" s="152"/>
      <c r="P42" s="153"/>
      <c r="Q42" s="153"/>
      <c r="R42" s="154"/>
      <c r="S42" s="53" t="s">
        <v>5</v>
      </c>
      <c r="T42" s="158" t="s">
        <v>47</v>
      </c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60"/>
      <c r="AJ42" s="161">
        <f>SUM(AJ40:AJ41)</f>
        <v>3</v>
      </c>
      <c r="AK42" s="162"/>
      <c r="AL42" s="162"/>
      <c r="AM42" s="162"/>
      <c r="AN42" s="162"/>
      <c r="AO42" s="162"/>
      <c r="AP42" s="162"/>
      <c r="AQ42" s="162"/>
      <c r="AR42" s="163"/>
      <c r="AS42" s="61">
        <f>AS40+(AJ41*AS41)</f>
        <v>45136</v>
      </c>
      <c r="AT42" s="73">
        <f>SUM(AT40:AT41)</f>
        <v>10762</v>
      </c>
      <c r="AU42" s="164"/>
      <c r="AV42" s="165"/>
      <c r="AW42" s="165"/>
      <c r="AX42" s="165"/>
      <c r="AY42" s="165"/>
      <c r="AZ42" s="165"/>
      <c r="BA42" s="165"/>
      <c r="BB42" s="166"/>
      <c r="BC42" s="74"/>
      <c r="BD42" s="64">
        <f>SUM(BD40:BD41)</f>
        <v>19907.2</v>
      </c>
      <c r="BE42" s="61"/>
      <c r="BF42" s="61"/>
      <c r="BG42" s="69"/>
      <c r="BH42" s="70"/>
      <c r="BI42" s="71"/>
      <c r="BJ42" s="61">
        <f>SUM(BJ40:BJ41)</f>
        <v>75805.2</v>
      </c>
    </row>
    <row r="43" spans="1:62" s="10" customFormat="1" ht="18" customHeight="1" x14ac:dyDescent="0.25">
      <c r="A43" s="167" t="s">
        <v>64</v>
      </c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52" t="s">
        <v>65</v>
      </c>
      <c r="P43" s="153"/>
      <c r="Q43" s="153"/>
      <c r="R43" s="154"/>
      <c r="S43" s="53"/>
      <c r="T43" s="158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60"/>
      <c r="AJ43" s="161"/>
      <c r="AK43" s="162"/>
      <c r="AL43" s="162"/>
      <c r="AM43" s="162"/>
      <c r="AN43" s="162"/>
      <c r="AO43" s="162"/>
      <c r="AP43" s="162"/>
      <c r="AQ43" s="162"/>
      <c r="AR43" s="163"/>
      <c r="AS43" s="61"/>
      <c r="AT43" s="73"/>
      <c r="AU43" s="164"/>
      <c r="AV43" s="165"/>
      <c r="AW43" s="165"/>
      <c r="AX43" s="165"/>
      <c r="AY43" s="165"/>
      <c r="AZ43" s="165"/>
      <c r="BA43" s="165"/>
      <c r="BB43" s="166"/>
      <c r="BC43" s="74"/>
      <c r="BD43" s="64"/>
      <c r="BE43" s="65"/>
      <c r="BF43" s="65"/>
      <c r="BG43" s="66"/>
      <c r="BH43" s="67"/>
      <c r="BI43" s="71"/>
      <c r="BJ43" s="61"/>
    </row>
    <row r="44" spans="1:62" s="10" customFormat="1" ht="15.95" customHeight="1" x14ac:dyDescent="0.25">
      <c r="A44" s="149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1"/>
      <c r="O44" s="152"/>
      <c r="P44" s="153"/>
      <c r="Q44" s="153"/>
      <c r="R44" s="154"/>
      <c r="S44" s="53"/>
      <c r="T44" s="158" t="s">
        <v>66</v>
      </c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60"/>
      <c r="AJ44" s="161">
        <v>1</v>
      </c>
      <c r="AK44" s="162"/>
      <c r="AL44" s="162"/>
      <c r="AM44" s="162"/>
      <c r="AN44" s="162"/>
      <c r="AO44" s="162"/>
      <c r="AP44" s="162"/>
      <c r="AQ44" s="162"/>
      <c r="AR44" s="163"/>
      <c r="AS44" s="61">
        <v>14272</v>
      </c>
      <c r="AT44" s="73">
        <v>4282</v>
      </c>
      <c r="AU44" s="164"/>
      <c r="AV44" s="165"/>
      <c r="AW44" s="165"/>
      <c r="AX44" s="165"/>
      <c r="AY44" s="165"/>
      <c r="AZ44" s="165"/>
      <c r="BA44" s="165"/>
      <c r="BB44" s="166"/>
      <c r="BC44" s="74"/>
      <c r="BD44" s="64">
        <f>AS44*0.5</f>
        <v>7136</v>
      </c>
      <c r="BE44" s="65"/>
      <c r="BF44" s="65"/>
      <c r="BG44" s="66"/>
      <c r="BH44" s="67"/>
      <c r="BI44" s="71"/>
      <c r="BJ44" s="61">
        <f>AJ44*AS44+AT44+BD44+AU44+BE44</f>
        <v>25690</v>
      </c>
    </row>
    <row r="45" spans="1:62" s="10" customFormat="1" ht="14.25" customHeight="1" x14ac:dyDescent="0.25">
      <c r="A45" s="149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1"/>
      <c r="O45" s="152"/>
      <c r="P45" s="153"/>
      <c r="Q45" s="153"/>
      <c r="R45" s="154"/>
      <c r="S45" s="53"/>
      <c r="T45" s="158" t="s">
        <v>67</v>
      </c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60"/>
      <c r="AJ45" s="161">
        <v>1</v>
      </c>
      <c r="AK45" s="162"/>
      <c r="AL45" s="162"/>
      <c r="AM45" s="162"/>
      <c r="AN45" s="162"/>
      <c r="AO45" s="162"/>
      <c r="AP45" s="162"/>
      <c r="AQ45" s="162"/>
      <c r="AR45" s="163"/>
      <c r="AS45" s="61">
        <v>13400</v>
      </c>
      <c r="AT45" s="73">
        <v>2010</v>
      </c>
      <c r="AU45" s="164"/>
      <c r="AV45" s="165"/>
      <c r="AW45" s="165"/>
      <c r="AX45" s="165"/>
      <c r="AY45" s="165"/>
      <c r="AZ45" s="165"/>
      <c r="BA45" s="165"/>
      <c r="BB45" s="166"/>
      <c r="BC45" s="74"/>
      <c r="BD45" s="64">
        <f>AS45*0.3</f>
        <v>4020</v>
      </c>
      <c r="BE45" s="65"/>
      <c r="BF45" s="65"/>
      <c r="BG45" s="66"/>
      <c r="BH45" s="67"/>
      <c r="BI45" s="71"/>
      <c r="BJ45" s="61">
        <f>AS45+AT45+BD45</f>
        <v>19430</v>
      </c>
    </row>
    <row r="46" spans="1:62" s="10" customFormat="1" ht="15.95" hidden="1" customHeight="1" x14ac:dyDescent="0.25">
      <c r="A46" s="149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1"/>
      <c r="O46" s="152"/>
      <c r="P46" s="153"/>
      <c r="Q46" s="153"/>
      <c r="R46" s="154"/>
      <c r="S46" s="53"/>
      <c r="T46" s="170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2"/>
      <c r="AJ46" s="161"/>
      <c r="AK46" s="162"/>
      <c r="AL46" s="162"/>
      <c r="AM46" s="162"/>
      <c r="AN46" s="162"/>
      <c r="AO46" s="162"/>
      <c r="AP46" s="162"/>
      <c r="AQ46" s="162"/>
      <c r="AR46" s="163"/>
      <c r="AS46" s="61"/>
      <c r="AT46" s="73"/>
      <c r="AU46" s="164"/>
      <c r="AV46" s="165"/>
      <c r="AW46" s="165"/>
      <c r="AX46" s="165"/>
      <c r="AY46" s="165"/>
      <c r="AZ46" s="165"/>
      <c r="BA46" s="165"/>
      <c r="BB46" s="166"/>
      <c r="BC46" s="74"/>
      <c r="BD46" s="64"/>
      <c r="BE46" s="61"/>
      <c r="BF46" s="61"/>
      <c r="BG46" s="69"/>
      <c r="BH46" s="70"/>
      <c r="BI46" s="71"/>
      <c r="BJ46" s="61">
        <f>AJ46*AS46+AT46+BD46+AU46+BE46</f>
        <v>0</v>
      </c>
    </row>
    <row r="47" spans="1:62" s="10" customFormat="1" ht="15.95" hidden="1" customHeight="1" x14ac:dyDescent="0.25">
      <c r="A47" s="149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1"/>
      <c r="O47" s="152"/>
      <c r="P47" s="153"/>
      <c r="Q47" s="153"/>
      <c r="R47" s="154"/>
      <c r="S47" s="53"/>
      <c r="T47" s="170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2"/>
      <c r="AJ47" s="161"/>
      <c r="AK47" s="162"/>
      <c r="AL47" s="162"/>
      <c r="AM47" s="162"/>
      <c r="AN47" s="162"/>
      <c r="AO47" s="162"/>
      <c r="AP47" s="162"/>
      <c r="AQ47" s="162"/>
      <c r="AR47" s="163"/>
      <c r="AS47" s="61"/>
      <c r="AT47" s="73"/>
      <c r="AU47" s="164"/>
      <c r="AV47" s="165"/>
      <c r="AW47" s="165"/>
      <c r="AX47" s="165"/>
      <c r="AY47" s="165"/>
      <c r="AZ47" s="165"/>
      <c r="BA47" s="165"/>
      <c r="BB47" s="166"/>
      <c r="BC47" s="74"/>
      <c r="BD47" s="64"/>
      <c r="BE47" s="61"/>
      <c r="BF47" s="61"/>
      <c r="BG47" s="69"/>
      <c r="BH47" s="70"/>
      <c r="BI47" s="71"/>
      <c r="BJ47" s="61">
        <f>AJ47*AS47+AT47+BD47+AU47+BE47</f>
        <v>0</v>
      </c>
    </row>
    <row r="48" spans="1:62" s="10" customFormat="1" ht="15.95" hidden="1" customHeight="1" x14ac:dyDescent="0.25">
      <c r="A48" s="149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1"/>
      <c r="O48" s="152"/>
      <c r="P48" s="153"/>
      <c r="Q48" s="153"/>
      <c r="R48" s="154"/>
      <c r="S48" s="53"/>
      <c r="T48" s="173" t="s">
        <v>68</v>
      </c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5"/>
      <c r="AJ48" s="161"/>
      <c r="AK48" s="162"/>
      <c r="AL48" s="162"/>
      <c r="AM48" s="162"/>
      <c r="AN48" s="162"/>
      <c r="AO48" s="162"/>
      <c r="AP48" s="162"/>
      <c r="AQ48" s="162"/>
      <c r="AR48" s="163"/>
      <c r="AS48" s="61"/>
      <c r="AT48" s="73"/>
      <c r="AU48" s="164"/>
      <c r="AV48" s="165"/>
      <c r="AW48" s="165"/>
      <c r="AX48" s="165"/>
      <c r="AY48" s="165"/>
      <c r="AZ48" s="165"/>
      <c r="BA48" s="165"/>
      <c r="BB48" s="166"/>
      <c r="BC48" s="74"/>
      <c r="BD48" s="64"/>
      <c r="BE48" s="65"/>
      <c r="BF48" s="65"/>
      <c r="BG48" s="66"/>
      <c r="BH48" s="67"/>
      <c r="BI48" s="71"/>
      <c r="BJ48" s="61">
        <f>AJ48*AS48+AT48+BD48+AU48+BE48</f>
        <v>0</v>
      </c>
    </row>
    <row r="49" spans="1:62" s="10" customFormat="1" ht="15.95" customHeight="1" x14ac:dyDescent="0.25">
      <c r="A49" s="149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1"/>
      <c r="O49" s="152"/>
      <c r="P49" s="153"/>
      <c r="Q49" s="153"/>
      <c r="R49" s="154"/>
      <c r="S49" s="53"/>
      <c r="T49" s="158" t="s">
        <v>69</v>
      </c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60"/>
      <c r="AJ49" s="161">
        <v>7</v>
      </c>
      <c r="AK49" s="162"/>
      <c r="AL49" s="162"/>
      <c r="AM49" s="162"/>
      <c r="AN49" s="162"/>
      <c r="AO49" s="162"/>
      <c r="AP49" s="162"/>
      <c r="AQ49" s="162"/>
      <c r="AR49" s="163"/>
      <c r="AS49" s="61">
        <v>12021</v>
      </c>
      <c r="AT49" s="73">
        <v>20437</v>
      </c>
      <c r="AU49" s="164"/>
      <c r="AV49" s="165"/>
      <c r="AW49" s="165"/>
      <c r="AX49" s="165"/>
      <c r="AY49" s="165"/>
      <c r="AZ49" s="165"/>
      <c r="BA49" s="165"/>
      <c r="BB49" s="166"/>
      <c r="BC49" s="74"/>
      <c r="BD49" s="64"/>
      <c r="BE49" s="65"/>
      <c r="BF49" s="65"/>
      <c r="BG49" s="66"/>
      <c r="BH49" s="67"/>
      <c r="BI49" s="71"/>
      <c r="BJ49" s="61">
        <f>AJ49*AS49+AT49+BD49+AU49+BE49+BI49</f>
        <v>104584</v>
      </c>
    </row>
    <row r="50" spans="1:62" s="72" customFormat="1" ht="15.95" customHeight="1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1"/>
      <c r="O50" s="152"/>
      <c r="P50" s="153"/>
      <c r="Q50" s="153"/>
      <c r="R50" s="154"/>
      <c r="S50" s="53" t="s">
        <v>5</v>
      </c>
      <c r="T50" s="158" t="s">
        <v>47</v>
      </c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60"/>
      <c r="AJ50" s="161">
        <f>SUM(AJ44:AJ49)</f>
        <v>9</v>
      </c>
      <c r="AK50" s="162"/>
      <c r="AL50" s="162"/>
      <c r="AM50" s="162"/>
      <c r="AN50" s="162"/>
      <c r="AO50" s="162"/>
      <c r="AP50" s="162"/>
      <c r="AQ50" s="162"/>
      <c r="AR50" s="163"/>
      <c r="AS50" s="61">
        <f>AS44+AS45+(AJ48*AS48)+(AJ49*AS49)</f>
        <v>111819</v>
      </c>
      <c r="AT50" s="73">
        <f>AT44+AT45+AT48+AT49</f>
        <v>26729</v>
      </c>
      <c r="AU50" s="164"/>
      <c r="AV50" s="165"/>
      <c r="AW50" s="165"/>
      <c r="AX50" s="165"/>
      <c r="AY50" s="165"/>
      <c r="AZ50" s="165"/>
      <c r="BA50" s="165"/>
      <c r="BB50" s="166"/>
      <c r="BC50" s="74"/>
      <c r="BD50" s="64">
        <f>SUM(BD44:BD49)</f>
        <v>11156</v>
      </c>
      <c r="BE50" s="65"/>
      <c r="BF50" s="65"/>
      <c r="BG50" s="66"/>
      <c r="BH50" s="67"/>
      <c r="BI50" s="71"/>
      <c r="BJ50" s="61">
        <f>SUM(BJ44:BJ49)</f>
        <v>149704</v>
      </c>
    </row>
    <row r="51" spans="1:62" s="10" customFormat="1" ht="39" customHeight="1" x14ac:dyDescent="0.25">
      <c r="A51" s="167" t="s">
        <v>70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9"/>
      <c r="O51" s="152" t="s">
        <v>71</v>
      </c>
      <c r="P51" s="153"/>
      <c r="Q51" s="153"/>
      <c r="R51" s="154"/>
      <c r="S51" s="53"/>
      <c r="T51" s="158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60"/>
      <c r="AJ51" s="161"/>
      <c r="AK51" s="162"/>
      <c r="AL51" s="162"/>
      <c r="AM51" s="162"/>
      <c r="AN51" s="162"/>
      <c r="AO51" s="162"/>
      <c r="AP51" s="162"/>
      <c r="AQ51" s="162"/>
      <c r="AR51" s="163"/>
      <c r="AS51" s="61"/>
      <c r="AT51" s="73"/>
      <c r="AU51" s="164"/>
      <c r="AV51" s="165"/>
      <c r="AW51" s="165"/>
      <c r="AX51" s="165"/>
      <c r="AY51" s="165"/>
      <c r="AZ51" s="165"/>
      <c r="BA51" s="165"/>
      <c r="BB51" s="166"/>
      <c r="BC51" s="74"/>
      <c r="BD51" s="64"/>
      <c r="BE51" s="61"/>
      <c r="BF51" s="61"/>
      <c r="BG51" s="69"/>
      <c r="BH51" s="70"/>
      <c r="BI51" s="71"/>
      <c r="BJ51" s="61"/>
    </row>
    <row r="52" spans="1:62" s="10" customFormat="1" ht="15.95" customHeight="1" x14ac:dyDescent="0.25">
      <c r="A52" s="149"/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1"/>
      <c r="O52" s="152"/>
      <c r="P52" s="153"/>
      <c r="Q52" s="153"/>
      <c r="R52" s="154"/>
      <c r="S52" s="53"/>
      <c r="T52" s="158" t="s">
        <v>66</v>
      </c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60"/>
      <c r="AJ52" s="161">
        <v>1</v>
      </c>
      <c r="AK52" s="162"/>
      <c r="AL52" s="162"/>
      <c r="AM52" s="162"/>
      <c r="AN52" s="162"/>
      <c r="AO52" s="162"/>
      <c r="AP52" s="162"/>
      <c r="AQ52" s="162"/>
      <c r="AR52" s="163"/>
      <c r="AS52" s="61">
        <v>14272</v>
      </c>
      <c r="AT52" s="73">
        <v>2141</v>
      </c>
      <c r="AU52" s="164"/>
      <c r="AV52" s="165"/>
      <c r="AW52" s="165"/>
      <c r="AX52" s="165"/>
      <c r="AY52" s="165"/>
      <c r="AZ52" s="165"/>
      <c r="BA52" s="165"/>
      <c r="BB52" s="166"/>
      <c r="BC52" s="74"/>
      <c r="BD52" s="64">
        <f>AS52*0.5</f>
        <v>7136</v>
      </c>
      <c r="BE52" s="65"/>
      <c r="BF52" s="65"/>
      <c r="BG52" s="66"/>
      <c r="BH52" s="67"/>
      <c r="BI52" s="71"/>
      <c r="BJ52" s="61">
        <f>AJ52*AS52+AT52+BD52+AU52+BE52</f>
        <v>23549</v>
      </c>
    </row>
    <row r="53" spans="1:62" s="10" customFormat="1" ht="15.95" customHeight="1" x14ac:dyDescent="0.25">
      <c r="A53" s="149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1"/>
      <c r="O53" s="152"/>
      <c r="P53" s="153"/>
      <c r="Q53" s="153"/>
      <c r="R53" s="154"/>
      <c r="S53" s="53"/>
      <c r="T53" s="158" t="s">
        <v>72</v>
      </c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60"/>
      <c r="AJ53" s="161">
        <v>1</v>
      </c>
      <c r="AK53" s="162"/>
      <c r="AL53" s="162"/>
      <c r="AM53" s="162"/>
      <c r="AN53" s="162"/>
      <c r="AO53" s="162"/>
      <c r="AP53" s="162"/>
      <c r="AQ53" s="162"/>
      <c r="AR53" s="163"/>
      <c r="AS53" s="61">
        <v>12021</v>
      </c>
      <c r="AT53" s="73">
        <v>1803</v>
      </c>
      <c r="AU53" s="164"/>
      <c r="AV53" s="165"/>
      <c r="AW53" s="165"/>
      <c r="AX53" s="165"/>
      <c r="AY53" s="165"/>
      <c r="AZ53" s="165"/>
      <c r="BA53" s="165"/>
      <c r="BB53" s="166"/>
      <c r="BC53" s="74"/>
      <c r="BD53" s="64">
        <v>2404</v>
      </c>
      <c r="BE53" s="61"/>
      <c r="BF53" s="61"/>
      <c r="BG53" s="69"/>
      <c r="BH53" s="70"/>
      <c r="BI53" s="71"/>
      <c r="BJ53" s="61">
        <f>AJ53*AS53+AT53+BD53+AU53+BE53</f>
        <v>16228</v>
      </c>
    </row>
    <row r="54" spans="1:62" s="10" customFormat="1" ht="29.25" customHeight="1" x14ac:dyDescent="0.25">
      <c r="A54" s="149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1"/>
      <c r="O54" s="152"/>
      <c r="P54" s="153"/>
      <c r="Q54" s="153"/>
      <c r="R54" s="154"/>
      <c r="S54" s="53"/>
      <c r="T54" s="176" t="s">
        <v>73</v>
      </c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8"/>
      <c r="AJ54" s="161">
        <v>1</v>
      </c>
      <c r="AK54" s="162"/>
      <c r="AL54" s="162"/>
      <c r="AM54" s="162"/>
      <c r="AN54" s="162"/>
      <c r="AO54" s="162"/>
      <c r="AP54" s="162"/>
      <c r="AQ54" s="162"/>
      <c r="AR54" s="163"/>
      <c r="AS54" s="61">
        <v>6038</v>
      </c>
      <c r="AT54" s="73">
        <v>905</v>
      </c>
      <c r="AU54" s="164"/>
      <c r="AV54" s="165"/>
      <c r="AW54" s="165"/>
      <c r="AX54" s="165"/>
      <c r="AY54" s="165"/>
      <c r="AZ54" s="165"/>
      <c r="BA54" s="165"/>
      <c r="BB54" s="166"/>
      <c r="BC54" s="74"/>
      <c r="BD54" s="64"/>
      <c r="BE54" s="65"/>
      <c r="BF54" s="65"/>
      <c r="BG54" s="66">
        <v>5849</v>
      </c>
      <c r="BH54" s="66"/>
      <c r="BI54" s="69"/>
      <c r="BJ54" s="61">
        <f>AJ54*AS54+AT54+BD54+AU54+BE54+BG54</f>
        <v>12792</v>
      </c>
    </row>
    <row r="55" spans="1:62" s="10" customFormat="1" ht="37.5" customHeight="1" x14ac:dyDescent="0.25">
      <c r="A55" s="149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1"/>
      <c r="O55" s="152"/>
      <c r="P55" s="153"/>
      <c r="Q55" s="153"/>
      <c r="R55" s="154"/>
      <c r="S55" s="53"/>
      <c r="T55" s="176" t="s">
        <v>74</v>
      </c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8"/>
      <c r="AJ55" s="161">
        <v>2</v>
      </c>
      <c r="AK55" s="162"/>
      <c r="AL55" s="162"/>
      <c r="AM55" s="162"/>
      <c r="AN55" s="162"/>
      <c r="AO55" s="162"/>
      <c r="AP55" s="162"/>
      <c r="AQ55" s="162"/>
      <c r="AR55" s="163"/>
      <c r="AS55" s="61">
        <v>6038</v>
      </c>
      <c r="AT55" s="73">
        <v>2114</v>
      </c>
      <c r="AU55" s="164"/>
      <c r="AV55" s="165"/>
      <c r="AW55" s="165"/>
      <c r="AX55" s="165"/>
      <c r="AY55" s="165"/>
      <c r="AZ55" s="165"/>
      <c r="BA55" s="165"/>
      <c r="BB55" s="166"/>
      <c r="BC55" s="74"/>
      <c r="BD55" s="64"/>
      <c r="BE55" s="65"/>
      <c r="BF55" s="65"/>
      <c r="BG55" s="66">
        <v>11394</v>
      </c>
      <c r="BH55" s="66"/>
      <c r="BI55" s="69"/>
      <c r="BJ55" s="61">
        <f>AJ55*AS55+AT55+BD55+AU55+BE55+BG55</f>
        <v>25584</v>
      </c>
    </row>
    <row r="56" spans="1:62" s="10" customFormat="1" ht="15.95" customHeight="1" x14ac:dyDescent="0.25">
      <c r="A56" s="149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1"/>
      <c r="O56" s="152"/>
      <c r="P56" s="153"/>
      <c r="Q56" s="153"/>
      <c r="R56" s="154"/>
      <c r="S56" s="53"/>
      <c r="T56" s="158" t="s">
        <v>75</v>
      </c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60"/>
      <c r="AJ56" s="161">
        <v>3</v>
      </c>
      <c r="AK56" s="162"/>
      <c r="AL56" s="162"/>
      <c r="AM56" s="162"/>
      <c r="AN56" s="162"/>
      <c r="AO56" s="162"/>
      <c r="AP56" s="162"/>
      <c r="AQ56" s="162"/>
      <c r="AR56" s="163"/>
      <c r="AS56" s="61">
        <v>6038</v>
      </c>
      <c r="AT56" s="73">
        <v>1812</v>
      </c>
      <c r="AU56" s="164"/>
      <c r="AV56" s="165"/>
      <c r="AW56" s="165"/>
      <c r="AX56" s="165"/>
      <c r="AY56" s="165"/>
      <c r="AZ56" s="165"/>
      <c r="BA56" s="165"/>
      <c r="BB56" s="166"/>
      <c r="BC56" s="74"/>
      <c r="BD56" s="64"/>
      <c r="BE56" s="61"/>
      <c r="BF56" s="61"/>
      <c r="BG56" s="69">
        <v>18450</v>
      </c>
      <c r="BH56" s="69"/>
      <c r="BI56" s="69"/>
      <c r="BJ56" s="61">
        <f>AJ56*AS56+AT56+BD56+AU56+BE56+BG56</f>
        <v>38376</v>
      </c>
    </row>
    <row r="57" spans="1:62" s="10" customFormat="1" ht="15.95" customHeight="1" x14ac:dyDescent="0.25">
      <c r="A57" s="149"/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1"/>
      <c r="O57" s="152"/>
      <c r="P57" s="153"/>
      <c r="Q57" s="153"/>
      <c r="R57" s="154"/>
      <c r="S57" s="53"/>
      <c r="T57" s="158" t="s">
        <v>76</v>
      </c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60"/>
      <c r="AJ57" s="161">
        <v>3</v>
      </c>
      <c r="AK57" s="162"/>
      <c r="AL57" s="162"/>
      <c r="AM57" s="162"/>
      <c r="AN57" s="162"/>
      <c r="AO57" s="162"/>
      <c r="AP57" s="162"/>
      <c r="AQ57" s="162"/>
      <c r="AR57" s="163"/>
      <c r="AS57" s="61">
        <v>12021</v>
      </c>
      <c r="AT57" s="73">
        <v>6011</v>
      </c>
      <c r="AU57" s="164"/>
      <c r="AV57" s="165"/>
      <c r="AW57" s="165"/>
      <c r="AX57" s="165"/>
      <c r="AY57" s="165"/>
      <c r="AZ57" s="165"/>
      <c r="BA57" s="165"/>
      <c r="BB57" s="166"/>
      <c r="BC57" s="74"/>
      <c r="BD57" s="64">
        <v>3606</v>
      </c>
      <c r="BE57" s="61"/>
      <c r="BF57" s="61"/>
      <c r="BG57" s="69"/>
      <c r="BH57" s="69">
        <v>1443</v>
      </c>
      <c r="BI57" s="69"/>
      <c r="BJ57" s="61">
        <f>(AJ57*AS57)+AT57+BD57+BH57</f>
        <v>47123</v>
      </c>
    </row>
    <row r="58" spans="1:62" s="72" customFormat="1" ht="15.95" customHeight="1" x14ac:dyDescent="0.25">
      <c r="A58" s="149"/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1"/>
      <c r="O58" s="152"/>
      <c r="P58" s="153"/>
      <c r="Q58" s="153"/>
      <c r="R58" s="154"/>
      <c r="S58" s="53" t="s">
        <v>5</v>
      </c>
      <c r="T58" s="158" t="s">
        <v>47</v>
      </c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60"/>
      <c r="AJ58" s="161">
        <f>SUM(AJ52:AJ57)</f>
        <v>11</v>
      </c>
      <c r="AK58" s="162"/>
      <c r="AL58" s="162"/>
      <c r="AM58" s="162"/>
      <c r="AN58" s="162"/>
      <c r="AO58" s="162"/>
      <c r="AP58" s="162"/>
      <c r="AQ58" s="162"/>
      <c r="AR58" s="163"/>
      <c r="AS58" s="61">
        <f>AS52+AS53+AS54+(AJ55*AS55)+(AJ56*AS56)+(AJ57*AS57)</f>
        <v>98584</v>
      </c>
      <c r="AT58" s="73">
        <f>SUM(AT52:AT57)</f>
        <v>14786</v>
      </c>
      <c r="AU58" s="164"/>
      <c r="AV58" s="165"/>
      <c r="AW58" s="165"/>
      <c r="AX58" s="165"/>
      <c r="AY58" s="165"/>
      <c r="AZ58" s="165"/>
      <c r="BA58" s="165"/>
      <c r="BB58" s="166"/>
      <c r="BC58" s="74"/>
      <c r="BD58" s="64">
        <f>SUM(BD52:BD57)</f>
        <v>13146</v>
      </c>
      <c r="BE58" s="65"/>
      <c r="BF58" s="65"/>
      <c r="BG58" s="69">
        <f>BG56+BG55+BG54</f>
        <v>35693</v>
      </c>
      <c r="BH58" s="69">
        <f>SUM(BH57:BH57)</f>
        <v>1443</v>
      </c>
      <c r="BI58" s="69"/>
      <c r="BJ58" s="61">
        <f>SUM(BJ52:BJ57)</f>
        <v>163652</v>
      </c>
    </row>
    <row r="59" spans="1:62" s="10" customFormat="1" ht="26.25" customHeight="1" x14ac:dyDescent="0.25">
      <c r="A59" s="167" t="s">
        <v>77</v>
      </c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9"/>
      <c r="O59" s="152" t="s">
        <v>78</v>
      </c>
      <c r="P59" s="153"/>
      <c r="Q59" s="153"/>
      <c r="R59" s="154"/>
      <c r="S59" s="53"/>
      <c r="T59" s="158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60"/>
      <c r="AJ59" s="161"/>
      <c r="AK59" s="162"/>
      <c r="AL59" s="162"/>
      <c r="AM59" s="162"/>
      <c r="AN59" s="162"/>
      <c r="AO59" s="162"/>
      <c r="AP59" s="162"/>
      <c r="AQ59" s="162"/>
      <c r="AR59" s="163"/>
      <c r="AS59" s="61"/>
      <c r="AT59" s="73"/>
      <c r="AU59" s="164"/>
      <c r="AV59" s="165"/>
      <c r="AW59" s="165"/>
      <c r="AX59" s="165"/>
      <c r="AY59" s="165"/>
      <c r="AZ59" s="165"/>
      <c r="BA59" s="165"/>
      <c r="BB59" s="166"/>
      <c r="BC59" s="74"/>
      <c r="BD59" s="64"/>
      <c r="BE59" s="61"/>
      <c r="BF59" s="61"/>
      <c r="BG59" s="69"/>
      <c r="BH59" s="69"/>
      <c r="BI59" s="69"/>
      <c r="BJ59" s="61"/>
    </row>
    <row r="60" spans="1:62" s="10" customFormat="1" ht="15.95" customHeight="1" x14ac:dyDescent="0.25">
      <c r="A60" s="149"/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1"/>
      <c r="O60" s="152"/>
      <c r="P60" s="153"/>
      <c r="Q60" s="153"/>
      <c r="R60" s="154"/>
      <c r="S60" s="53"/>
      <c r="T60" s="158" t="s">
        <v>79</v>
      </c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60"/>
      <c r="AJ60" s="161">
        <v>1</v>
      </c>
      <c r="AK60" s="162"/>
      <c r="AL60" s="162"/>
      <c r="AM60" s="162"/>
      <c r="AN60" s="162"/>
      <c r="AO60" s="162"/>
      <c r="AP60" s="162"/>
      <c r="AQ60" s="162"/>
      <c r="AR60" s="163"/>
      <c r="AS60" s="61">
        <v>14272</v>
      </c>
      <c r="AT60" s="73">
        <v>4282</v>
      </c>
      <c r="AU60" s="164"/>
      <c r="AV60" s="165"/>
      <c r="AW60" s="165"/>
      <c r="AX60" s="165"/>
      <c r="AY60" s="165"/>
      <c r="AZ60" s="165"/>
      <c r="BA60" s="165"/>
      <c r="BB60" s="166"/>
      <c r="BC60" s="74"/>
      <c r="BD60" s="64">
        <f>AS60*0.5</f>
        <v>7136</v>
      </c>
      <c r="BE60" s="61"/>
      <c r="BF60" s="61"/>
      <c r="BG60" s="69"/>
      <c r="BH60" s="69"/>
      <c r="BI60" s="69"/>
      <c r="BJ60" s="61">
        <f>AJ60*AS60+AT60+BD60+AU60+BE60</f>
        <v>25690</v>
      </c>
    </row>
    <row r="61" spans="1:62" s="10" customFormat="1" ht="15.95" hidden="1" customHeight="1" x14ac:dyDescent="0.25">
      <c r="A61" s="149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1"/>
      <c r="O61" s="152"/>
      <c r="P61" s="153"/>
      <c r="Q61" s="153"/>
      <c r="R61" s="154"/>
      <c r="S61" s="53"/>
      <c r="T61" s="158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60"/>
      <c r="AJ61" s="161"/>
      <c r="AK61" s="162"/>
      <c r="AL61" s="162"/>
      <c r="AM61" s="162"/>
      <c r="AN61" s="162"/>
      <c r="AO61" s="162"/>
      <c r="AP61" s="162"/>
      <c r="AQ61" s="162"/>
      <c r="AR61" s="163"/>
      <c r="AS61" s="61"/>
      <c r="AT61" s="73"/>
      <c r="AU61" s="164"/>
      <c r="AV61" s="165"/>
      <c r="AW61" s="165"/>
      <c r="AX61" s="165"/>
      <c r="AY61" s="165"/>
      <c r="AZ61" s="165"/>
      <c r="BA61" s="165"/>
      <c r="BB61" s="166"/>
      <c r="BC61" s="74"/>
      <c r="BD61" s="64"/>
      <c r="BE61" s="65"/>
      <c r="BF61" s="65"/>
      <c r="BG61" s="66"/>
      <c r="BH61" s="66"/>
      <c r="BI61" s="69"/>
      <c r="BJ61" s="61"/>
    </row>
    <row r="62" spans="1:62" s="10" customFormat="1" ht="15.95" customHeight="1" x14ac:dyDescent="0.25">
      <c r="A62" s="149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1"/>
      <c r="O62" s="152"/>
      <c r="P62" s="153"/>
      <c r="Q62" s="153"/>
      <c r="R62" s="154"/>
      <c r="S62" s="53"/>
      <c r="T62" s="158" t="s">
        <v>69</v>
      </c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60"/>
      <c r="AJ62" s="161">
        <v>24.5</v>
      </c>
      <c r="AK62" s="162"/>
      <c r="AL62" s="162"/>
      <c r="AM62" s="162"/>
      <c r="AN62" s="162"/>
      <c r="AO62" s="162"/>
      <c r="AP62" s="162"/>
      <c r="AQ62" s="162"/>
      <c r="AR62" s="163"/>
      <c r="AS62" s="61">
        <v>12021</v>
      </c>
      <c r="AT62" s="73">
        <v>44480</v>
      </c>
      <c r="AU62" s="164"/>
      <c r="AV62" s="165"/>
      <c r="AW62" s="165"/>
      <c r="AX62" s="165"/>
      <c r="AY62" s="165"/>
      <c r="AZ62" s="165"/>
      <c r="BA62" s="165"/>
      <c r="BB62" s="166"/>
      <c r="BC62" s="74"/>
      <c r="BD62" s="64"/>
      <c r="BE62" s="65"/>
      <c r="BF62" s="65"/>
      <c r="BG62" s="66">
        <v>5783</v>
      </c>
      <c r="BH62" s="66"/>
      <c r="BI62" s="69"/>
      <c r="BJ62" s="61">
        <f>(AJ62*AS62)+AT62+BI62+BG62</f>
        <v>344777.5</v>
      </c>
    </row>
    <row r="63" spans="1:62" s="10" customFormat="1" ht="15.95" hidden="1" customHeight="1" x14ac:dyDescent="0.25">
      <c r="A63" s="149"/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1"/>
      <c r="O63" s="152"/>
      <c r="P63" s="153"/>
      <c r="Q63" s="153"/>
      <c r="R63" s="154"/>
      <c r="S63" s="53"/>
      <c r="T63" s="158" t="s">
        <v>68</v>
      </c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60"/>
      <c r="AJ63" s="161"/>
      <c r="AK63" s="162"/>
      <c r="AL63" s="162"/>
      <c r="AM63" s="162"/>
      <c r="AN63" s="162"/>
      <c r="AO63" s="162"/>
      <c r="AP63" s="162"/>
      <c r="AQ63" s="162"/>
      <c r="AR63" s="163"/>
      <c r="AS63" s="61"/>
      <c r="AT63" s="73"/>
      <c r="AU63" s="164"/>
      <c r="AV63" s="165"/>
      <c r="AW63" s="165"/>
      <c r="AX63" s="165"/>
      <c r="AY63" s="165"/>
      <c r="AZ63" s="165"/>
      <c r="BA63" s="165"/>
      <c r="BB63" s="166"/>
      <c r="BC63" s="74"/>
      <c r="BD63" s="64"/>
      <c r="BE63" s="61"/>
      <c r="BF63" s="61"/>
      <c r="BG63" s="69"/>
      <c r="BH63" s="69"/>
      <c r="BI63" s="69"/>
      <c r="BJ63" s="61">
        <f>AJ63*AS63+AT63+BD63+AU63+BE63</f>
        <v>0</v>
      </c>
    </row>
    <row r="64" spans="1:62" s="72" customFormat="1" ht="15.95" customHeight="1" x14ac:dyDescent="0.25">
      <c r="A64" s="149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1"/>
      <c r="O64" s="152"/>
      <c r="P64" s="153"/>
      <c r="Q64" s="153"/>
      <c r="R64" s="154"/>
      <c r="S64" s="53" t="s">
        <v>5</v>
      </c>
      <c r="T64" s="158" t="s">
        <v>47</v>
      </c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60"/>
      <c r="AJ64" s="161">
        <f>SUM(AJ60:AJ63)</f>
        <v>25.5</v>
      </c>
      <c r="AK64" s="162"/>
      <c r="AL64" s="162"/>
      <c r="AM64" s="162"/>
      <c r="AN64" s="162"/>
      <c r="AO64" s="162"/>
      <c r="AP64" s="162"/>
      <c r="AQ64" s="162"/>
      <c r="AR64" s="163"/>
      <c r="AS64" s="61">
        <f>AS60+(AJ62*AS62)</f>
        <v>308786.5</v>
      </c>
      <c r="AT64" s="73">
        <f>SUM(AT60:AT63)</f>
        <v>48762</v>
      </c>
      <c r="AU64" s="164"/>
      <c r="AV64" s="165"/>
      <c r="AW64" s="165"/>
      <c r="AX64" s="165"/>
      <c r="AY64" s="165"/>
      <c r="AZ64" s="165"/>
      <c r="BA64" s="165"/>
      <c r="BB64" s="166"/>
      <c r="BC64" s="74"/>
      <c r="BD64" s="64">
        <f>SUM(BD60:BD63)</f>
        <v>7136</v>
      </c>
      <c r="BE64" s="61"/>
      <c r="BF64" s="61"/>
      <c r="BG64" s="69">
        <f>BG62</f>
        <v>5783</v>
      </c>
      <c r="BH64" s="69"/>
      <c r="BI64" s="69"/>
      <c r="BJ64" s="61">
        <f>SUM(BJ60:BJ63)</f>
        <v>370467.5</v>
      </c>
    </row>
    <row r="65" spans="1:62" s="10" customFormat="1" ht="25.5" customHeight="1" x14ac:dyDescent="0.25">
      <c r="A65" s="167" t="s">
        <v>80</v>
      </c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9"/>
      <c r="O65" s="152" t="s">
        <v>81</v>
      </c>
      <c r="P65" s="153"/>
      <c r="Q65" s="153"/>
      <c r="R65" s="154"/>
      <c r="S65" s="53"/>
      <c r="T65" s="158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60"/>
      <c r="AJ65" s="161"/>
      <c r="AK65" s="162"/>
      <c r="AL65" s="162"/>
      <c r="AM65" s="162"/>
      <c r="AN65" s="162"/>
      <c r="AO65" s="162"/>
      <c r="AP65" s="162"/>
      <c r="AQ65" s="162"/>
      <c r="AR65" s="163"/>
      <c r="AS65" s="61"/>
      <c r="AT65" s="73"/>
      <c r="AU65" s="164"/>
      <c r="AV65" s="165"/>
      <c r="AW65" s="165"/>
      <c r="AX65" s="165"/>
      <c r="AY65" s="165"/>
      <c r="AZ65" s="165"/>
      <c r="BA65" s="165"/>
      <c r="BB65" s="166"/>
      <c r="BC65" s="74"/>
      <c r="BD65" s="64"/>
      <c r="BE65" s="61"/>
      <c r="BF65" s="61"/>
      <c r="BG65" s="69"/>
      <c r="BH65" s="69"/>
      <c r="BI65" s="69"/>
      <c r="BJ65" s="61"/>
    </row>
    <row r="66" spans="1:62" s="10" customFormat="1" ht="15.95" customHeight="1" x14ac:dyDescent="0.25">
      <c r="A66" s="149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1"/>
      <c r="O66" s="152"/>
      <c r="P66" s="153"/>
      <c r="Q66" s="153"/>
      <c r="R66" s="154"/>
      <c r="S66" s="53"/>
      <c r="T66" s="158" t="s">
        <v>79</v>
      </c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60"/>
      <c r="AJ66" s="161">
        <v>1</v>
      </c>
      <c r="AK66" s="162"/>
      <c r="AL66" s="162"/>
      <c r="AM66" s="162"/>
      <c r="AN66" s="162"/>
      <c r="AO66" s="162"/>
      <c r="AP66" s="162"/>
      <c r="AQ66" s="162"/>
      <c r="AR66" s="163"/>
      <c r="AS66" s="61">
        <v>14272</v>
      </c>
      <c r="AT66" s="73">
        <v>2141</v>
      </c>
      <c r="AU66" s="164"/>
      <c r="AV66" s="165"/>
      <c r="AW66" s="165"/>
      <c r="AX66" s="165"/>
      <c r="AY66" s="165"/>
      <c r="AZ66" s="165"/>
      <c r="BA66" s="165"/>
      <c r="BB66" s="166"/>
      <c r="BC66" s="74"/>
      <c r="BD66" s="64">
        <f>AS66*0.5</f>
        <v>7136</v>
      </c>
      <c r="BE66" s="61"/>
      <c r="BF66" s="61"/>
      <c r="BG66" s="69"/>
      <c r="BH66" s="69"/>
      <c r="BI66" s="69"/>
      <c r="BJ66" s="61">
        <f>AJ66*AS66+AT66+BD66+AU66+BE66+BH66</f>
        <v>23549</v>
      </c>
    </row>
    <row r="67" spans="1:62" s="10" customFormat="1" ht="15.95" hidden="1" customHeight="1" x14ac:dyDescent="0.25">
      <c r="A67" s="149"/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1"/>
      <c r="O67" s="152"/>
      <c r="P67" s="153"/>
      <c r="Q67" s="153"/>
      <c r="R67" s="154"/>
      <c r="S67" s="53"/>
      <c r="T67" s="158" t="s">
        <v>82</v>
      </c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60"/>
      <c r="AJ67" s="161"/>
      <c r="AK67" s="162"/>
      <c r="AL67" s="162"/>
      <c r="AM67" s="162"/>
      <c r="AN67" s="162"/>
      <c r="AO67" s="162"/>
      <c r="AP67" s="162"/>
      <c r="AQ67" s="162"/>
      <c r="AR67" s="163"/>
      <c r="AS67" s="61"/>
      <c r="AT67" s="73"/>
      <c r="AU67" s="164"/>
      <c r="AV67" s="165"/>
      <c r="AW67" s="165"/>
      <c r="AX67" s="165"/>
      <c r="AY67" s="165"/>
      <c r="AZ67" s="165"/>
      <c r="BA67" s="165"/>
      <c r="BB67" s="166"/>
      <c r="BC67" s="74"/>
      <c r="BD67" s="64"/>
      <c r="BE67" s="65"/>
      <c r="BF67" s="65"/>
      <c r="BG67" s="66"/>
      <c r="BH67" s="66"/>
      <c r="BI67" s="69"/>
      <c r="BJ67" s="61">
        <f>AJ67*AS67+AT67+BD67+AU67+BE67+BH67</f>
        <v>0</v>
      </c>
    </row>
    <row r="68" spans="1:62" s="10" customFormat="1" ht="15.95" customHeight="1" x14ac:dyDescent="0.25">
      <c r="A68" s="149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1"/>
      <c r="O68" s="152"/>
      <c r="P68" s="153"/>
      <c r="Q68" s="153"/>
      <c r="R68" s="154"/>
      <c r="S68" s="53"/>
      <c r="T68" s="158" t="s">
        <v>69</v>
      </c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60"/>
      <c r="AJ68" s="161">
        <v>19</v>
      </c>
      <c r="AK68" s="162"/>
      <c r="AL68" s="162"/>
      <c r="AM68" s="162"/>
      <c r="AN68" s="162"/>
      <c r="AO68" s="162"/>
      <c r="AP68" s="162"/>
      <c r="AQ68" s="162"/>
      <c r="AR68" s="163"/>
      <c r="AS68" s="61">
        <v>12021</v>
      </c>
      <c r="AT68" s="73">
        <v>39774.1</v>
      </c>
      <c r="AU68" s="164"/>
      <c r="AV68" s="165"/>
      <c r="AW68" s="165"/>
      <c r="AX68" s="165"/>
      <c r="AY68" s="165"/>
      <c r="AZ68" s="165"/>
      <c r="BA68" s="165"/>
      <c r="BB68" s="166"/>
      <c r="BC68" s="74"/>
      <c r="BD68" s="64"/>
      <c r="BE68" s="65"/>
      <c r="BF68" s="65"/>
      <c r="BG68" s="66"/>
      <c r="BH68" s="66"/>
      <c r="BI68" s="69">
        <v>5798</v>
      </c>
      <c r="BJ68" s="61">
        <f>AJ68*AS68+AT68+BH97+AU68+BK71+BG68+BI68</f>
        <v>273971.09999999998</v>
      </c>
    </row>
    <row r="69" spans="1:62" s="10" customFormat="1" ht="15.95" customHeight="1" x14ac:dyDescent="0.25">
      <c r="A69" s="149"/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1"/>
      <c r="O69" s="152"/>
      <c r="P69" s="153"/>
      <c r="Q69" s="153"/>
      <c r="R69" s="154"/>
      <c r="S69" s="53"/>
      <c r="T69" s="158" t="s">
        <v>68</v>
      </c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60"/>
      <c r="AJ69" s="161">
        <v>5</v>
      </c>
      <c r="AK69" s="162"/>
      <c r="AL69" s="162"/>
      <c r="AM69" s="162"/>
      <c r="AN69" s="162"/>
      <c r="AO69" s="162"/>
      <c r="AP69" s="162"/>
      <c r="AQ69" s="162"/>
      <c r="AR69" s="163"/>
      <c r="AS69" s="61">
        <v>11261</v>
      </c>
      <c r="AT69" s="73">
        <v>1689</v>
      </c>
      <c r="AU69" s="164"/>
      <c r="AV69" s="165"/>
      <c r="AW69" s="165"/>
      <c r="AX69" s="165"/>
      <c r="AY69" s="165"/>
      <c r="AZ69" s="165"/>
      <c r="BA69" s="165"/>
      <c r="BB69" s="166"/>
      <c r="BC69" s="74"/>
      <c r="BD69" s="64"/>
      <c r="BE69" s="61"/>
      <c r="BF69" s="61"/>
      <c r="BG69" s="69">
        <v>6124</v>
      </c>
      <c r="BH69" s="69"/>
      <c r="BI69" s="69">
        <v>5431</v>
      </c>
      <c r="BJ69" s="61">
        <f>AJ69*AS69+AT69+BD69+AU69+BE69+BI69+BG69</f>
        <v>69549</v>
      </c>
    </row>
    <row r="70" spans="1:62" s="72" customFormat="1" ht="15.95" customHeight="1" x14ac:dyDescent="0.25">
      <c r="A70" s="149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1"/>
      <c r="O70" s="152"/>
      <c r="P70" s="153"/>
      <c r="Q70" s="153"/>
      <c r="R70" s="154"/>
      <c r="S70" s="53" t="s">
        <v>5</v>
      </c>
      <c r="T70" s="158" t="s">
        <v>47</v>
      </c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60"/>
      <c r="AJ70" s="161">
        <f>SUM(AJ66:AJ69)</f>
        <v>25</v>
      </c>
      <c r="AK70" s="162"/>
      <c r="AL70" s="162"/>
      <c r="AM70" s="162"/>
      <c r="AN70" s="162"/>
      <c r="AO70" s="162"/>
      <c r="AP70" s="162"/>
      <c r="AQ70" s="162"/>
      <c r="AR70" s="163"/>
      <c r="AS70" s="61">
        <f>AS66+(AJ68*AS68)+(AJ69*AS69)</f>
        <v>298976</v>
      </c>
      <c r="AT70" s="73">
        <f>SUM(AT66:AT69)</f>
        <v>43604.1</v>
      </c>
      <c r="AU70" s="164"/>
      <c r="AV70" s="165"/>
      <c r="AW70" s="165"/>
      <c r="AX70" s="165"/>
      <c r="AY70" s="165"/>
      <c r="AZ70" s="165"/>
      <c r="BA70" s="165"/>
      <c r="BB70" s="166"/>
      <c r="BC70" s="74"/>
      <c r="BD70" s="64">
        <f>SUM(BD66:BD69)</f>
        <v>7136</v>
      </c>
      <c r="BE70" s="61"/>
      <c r="BF70" s="61"/>
      <c r="BG70" s="69">
        <f>BG69+BG68</f>
        <v>6124</v>
      </c>
      <c r="BH70" s="69"/>
      <c r="BI70" s="69">
        <f>SUM(BI66:BI69)</f>
        <v>11229</v>
      </c>
      <c r="BJ70" s="61">
        <f>SUM(BJ66:BJ69)</f>
        <v>367069.1</v>
      </c>
    </row>
    <row r="71" spans="1:62" s="10" customFormat="1" ht="30.75" customHeight="1" x14ac:dyDescent="0.25">
      <c r="A71" s="167" t="s">
        <v>83</v>
      </c>
      <c r="B71" s="168"/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9"/>
      <c r="O71" s="152" t="s">
        <v>84</v>
      </c>
      <c r="P71" s="153"/>
      <c r="Q71" s="153"/>
      <c r="R71" s="154"/>
      <c r="S71" s="53"/>
      <c r="T71" s="158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60"/>
      <c r="AJ71" s="161"/>
      <c r="AK71" s="162"/>
      <c r="AL71" s="162"/>
      <c r="AM71" s="162"/>
      <c r="AN71" s="162"/>
      <c r="AO71" s="162"/>
      <c r="AP71" s="162"/>
      <c r="AQ71" s="162"/>
      <c r="AR71" s="163"/>
      <c r="AS71" s="61"/>
      <c r="AT71" s="73"/>
      <c r="AU71" s="164"/>
      <c r="AV71" s="165"/>
      <c r="AW71" s="165"/>
      <c r="AX71" s="165"/>
      <c r="AY71" s="165"/>
      <c r="AZ71" s="165"/>
      <c r="BA71" s="165"/>
      <c r="BB71" s="166"/>
      <c r="BC71" s="74"/>
      <c r="BD71" s="64"/>
      <c r="BE71" s="61"/>
      <c r="BF71" s="61"/>
      <c r="BG71" s="69"/>
      <c r="BH71" s="69"/>
      <c r="BI71" s="69"/>
      <c r="BJ71" s="61"/>
    </row>
    <row r="72" spans="1:62" s="10" customFormat="1" ht="13.5" hidden="1" customHeight="1" x14ac:dyDescent="0.25">
      <c r="A72" s="149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1"/>
      <c r="O72" s="152"/>
      <c r="P72" s="153"/>
      <c r="Q72" s="153"/>
      <c r="R72" s="154"/>
      <c r="S72" s="53"/>
      <c r="T72" s="158" t="s">
        <v>79</v>
      </c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60"/>
      <c r="AJ72" s="161"/>
      <c r="AK72" s="162"/>
      <c r="AL72" s="162"/>
      <c r="AM72" s="162"/>
      <c r="AN72" s="162"/>
      <c r="AO72" s="162"/>
      <c r="AP72" s="162"/>
      <c r="AQ72" s="162"/>
      <c r="AR72" s="163"/>
      <c r="AS72" s="61"/>
      <c r="AT72" s="73"/>
      <c r="AU72" s="164"/>
      <c r="AV72" s="165"/>
      <c r="AW72" s="165"/>
      <c r="AX72" s="165"/>
      <c r="AY72" s="165"/>
      <c r="AZ72" s="165"/>
      <c r="BA72" s="165"/>
      <c r="BB72" s="166"/>
      <c r="BC72" s="74"/>
      <c r="BD72" s="64"/>
      <c r="BE72" s="61"/>
      <c r="BF72" s="61"/>
      <c r="BG72" s="69"/>
      <c r="BH72" s="69"/>
      <c r="BI72" s="69"/>
      <c r="BJ72" s="61">
        <f>AJ72*AS72+AT72+BD72+AU72+BE72+BH72</f>
        <v>0</v>
      </c>
    </row>
    <row r="73" spans="1:62" s="10" customFormat="1" ht="15.95" customHeight="1" x14ac:dyDescent="0.25">
      <c r="A73" s="149"/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1"/>
      <c r="O73" s="152"/>
      <c r="P73" s="153"/>
      <c r="Q73" s="153"/>
      <c r="R73" s="154"/>
      <c r="S73" s="53"/>
      <c r="T73" s="158" t="s">
        <v>79</v>
      </c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60"/>
      <c r="AJ73" s="161">
        <v>1</v>
      </c>
      <c r="AK73" s="162"/>
      <c r="AL73" s="162"/>
      <c r="AM73" s="162"/>
      <c r="AN73" s="162"/>
      <c r="AO73" s="162"/>
      <c r="AP73" s="162"/>
      <c r="AQ73" s="162"/>
      <c r="AR73" s="163"/>
      <c r="AS73" s="61">
        <v>14272</v>
      </c>
      <c r="AT73" s="73">
        <v>2855</v>
      </c>
      <c r="AU73" s="164"/>
      <c r="AV73" s="165"/>
      <c r="AW73" s="165"/>
      <c r="AX73" s="165"/>
      <c r="AY73" s="165"/>
      <c r="AZ73" s="165"/>
      <c r="BA73" s="165"/>
      <c r="BB73" s="166"/>
      <c r="BC73" s="74"/>
      <c r="BD73" s="64">
        <v>7136</v>
      </c>
      <c r="BE73" s="65"/>
      <c r="BF73" s="65"/>
      <c r="BG73" s="66"/>
      <c r="BH73" s="66"/>
      <c r="BI73" s="69"/>
      <c r="BJ73" s="61">
        <f>AJ73*AS73+AT73+BD73+AU73+BE73+BH73</f>
        <v>24263</v>
      </c>
    </row>
    <row r="74" spans="1:62" s="10" customFormat="1" ht="15.95" customHeight="1" x14ac:dyDescent="0.25">
      <c r="A74" s="149"/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1"/>
      <c r="O74" s="152"/>
      <c r="P74" s="153"/>
      <c r="Q74" s="153"/>
      <c r="R74" s="154"/>
      <c r="S74" s="53"/>
      <c r="T74" s="158" t="s">
        <v>69</v>
      </c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60"/>
      <c r="AJ74" s="161">
        <v>23</v>
      </c>
      <c r="AK74" s="162"/>
      <c r="AL74" s="162"/>
      <c r="AM74" s="162"/>
      <c r="AN74" s="162"/>
      <c r="AO74" s="162"/>
      <c r="AP74" s="162"/>
      <c r="AQ74" s="162"/>
      <c r="AR74" s="163"/>
      <c r="AS74" s="61">
        <v>12021</v>
      </c>
      <c r="AT74" s="73">
        <v>28992</v>
      </c>
      <c r="AU74" s="164"/>
      <c r="AV74" s="165"/>
      <c r="AW74" s="165"/>
      <c r="AX74" s="165"/>
      <c r="AY74" s="165"/>
      <c r="AZ74" s="165"/>
      <c r="BA74" s="165"/>
      <c r="BB74" s="166"/>
      <c r="BC74" s="74"/>
      <c r="BD74" s="64"/>
      <c r="BE74" s="65"/>
      <c r="BF74" s="65"/>
      <c r="BG74" s="66">
        <v>4626</v>
      </c>
      <c r="BH74" s="66"/>
      <c r="BI74" s="69"/>
      <c r="BJ74" s="61">
        <f>AJ74*AS74+AT74+BD74+AU74+BE74+BG74</f>
        <v>310101</v>
      </c>
    </row>
    <row r="75" spans="1:62" s="10" customFormat="1" ht="15.95" customHeight="1" x14ac:dyDescent="0.25">
      <c r="A75" s="149"/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1"/>
      <c r="O75" s="152"/>
      <c r="P75" s="153"/>
      <c r="Q75" s="153"/>
      <c r="R75" s="154"/>
      <c r="S75" s="53"/>
      <c r="T75" s="158" t="s">
        <v>68</v>
      </c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60"/>
      <c r="AJ75" s="161">
        <v>2</v>
      </c>
      <c r="AK75" s="162"/>
      <c r="AL75" s="162"/>
      <c r="AM75" s="162"/>
      <c r="AN75" s="162"/>
      <c r="AO75" s="162"/>
      <c r="AP75" s="162"/>
      <c r="AQ75" s="162"/>
      <c r="AR75" s="163"/>
      <c r="AS75" s="61">
        <v>11261</v>
      </c>
      <c r="AT75" s="73">
        <v>1126</v>
      </c>
      <c r="AU75" s="164"/>
      <c r="AV75" s="165"/>
      <c r="AW75" s="165"/>
      <c r="AX75" s="165"/>
      <c r="AY75" s="165"/>
      <c r="AZ75" s="165"/>
      <c r="BA75" s="165"/>
      <c r="BB75" s="166"/>
      <c r="BC75" s="74"/>
      <c r="BD75" s="64"/>
      <c r="BE75" s="61"/>
      <c r="BF75" s="61"/>
      <c r="BG75" s="69">
        <v>1936</v>
      </c>
      <c r="BH75" s="69"/>
      <c r="BI75" s="69"/>
      <c r="BJ75" s="61">
        <f>AJ75*AS75+AT75+BD75+AU75+BE75+BG75</f>
        <v>25584</v>
      </c>
    </row>
    <row r="76" spans="1:62" s="72" customFormat="1" ht="15.95" customHeight="1" x14ac:dyDescent="0.25">
      <c r="A76" s="149"/>
      <c r="B76" s="150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1"/>
      <c r="O76" s="152"/>
      <c r="P76" s="153"/>
      <c r="Q76" s="153"/>
      <c r="R76" s="154"/>
      <c r="S76" s="53" t="s">
        <v>5</v>
      </c>
      <c r="T76" s="158" t="s">
        <v>47</v>
      </c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60"/>
      <c r="AJ76" s="161">
        <f>SUM(AJ72:AJ75)</f>
        <v>26</v>
      </c>
      <c r="AK76" s="162"/>
      <c r="AL76" s="162"/>
      <c r="AM76" s="162"/>
      <c r="AN76" s="162"/>
      <c r="AO76" s="162"/>
      <c r="AP76" s="162"/>
      <c r="AQ76" s="162"/>
      <c r="AR76" s="163"/>
      <c r="AS76" s="61">
        <f>AS73+(AJ74*AS74)+(AJ75*AS75)</f>
        <v>313277</v>
      </c>
      <c r="AT76" s="73">
        <f>SUM(AT72:AT75)</f>
        <v>32973</v>
      </c>
      <c r="AU76" s="164"/>
      <c r="AV76" s="165"/>
      <c r="AW76" s="165"/>
      <c r="AX76" s="165"/>
      <c r="AY76" s="165"/>
      <c r="AZ76" s="165"/>
      <c r="BA76" s="165"/>
      <c r="BB76" s="166"/>
      <c r="BC76" s="74"/>
      <c r="BD76" s="64">
        <f>SUM(BD72:BD75)</f>
        <v>7136</v>
      </c>
      <c r="BE76" s="61"/>
      <c r="BF76" s="61"/>
      <c r="BG76" s="69">
        <f>BG75+BG74</f>
        <v>6562</v>
      </c>
      <c r="BH76" s="69"/>
      <c r="BI76" s="69"/>
      <c r="BJ76" s="61">
        <f>SUM(BJ72:BJ75)</f>
        <v>359948</v>
      </c>
    </row>
    <row r="77" spans="1:62" s="10" customFormat="1" ht="15.95" hidden="1" customHeight="1" x14ac:dyDescent="0.25">
      <c r="A77" s="149" t="s">
        <v>85</v>
      </c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1"/>
      <c r="O77" s="152" t="s">
        <v>86</v>
      </c>
      <c r="P77" s="153"/>
      <c r="Q77" s="153"/>
      <c r="R77" s="154"/>
      <c r="S77" s="53"/>
      <c r="T77" s="158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60"/>
      <c r="AJ77" s="161"/>
      <c r="AK77" s="162"/>
      <c r="AL77" s="162"/>
      <c r="AM77" s="162"/>
      <c r="AN77" s="162"/>
      <c r="AO77" s="162"/>
      <c r="AP77" s="162"/>
      <c r="AQ77" s="162"/>
      <c r="AR77" s="163"/>
      <c r="AS77" s="61"/>
      <c r="AT77" s="73"/>
      <c r="AU77" s="164"/>
      <c r="AV77" s="165"/>
      <c r="AW77" s="165"/>
      <c r="AX77" s="165"/>
      <c r="AY77" s="165"/>
      <c r="AZ77" s="165"/>
      <c r="BA77" s="165"/>
      <c r="BB77" s="166"/>
      <c r="BC77" s="74"/>
      <c r="BD77" s="64"/>
      <c r="BE77" s="65"/>
      <c r="BF77" s="65"/>
      <c r="BG77" s="66"/>
      <c r="BH77" s="66"/>
      <c r="BI77" s="69"/>
      <c r="BJ77" s="61"/>
    </row>
    <row r="78" spans="1:62" s="10" customFormat="1" ht="15.95" hidden="1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1"/>
      <c r="O78" s="152"/>
      <c r="P78" s="153"/>
      <c r="Q78" s="153"/>
      <c r="R78" s="154"/>
      <c r="S78" s="53"/>
      <c r="T78" s="158" t="s">
        <v>87</v>
      </c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60"/>
      <c r="AJ78" s="161"/>
      <c r="AK78" s="162"/>
      <c r="AL78" s="162"/>
      <c r="AM78" s="162"/>
      <c r="AN78" s="162"/>
      <c r="AO78" s="162"/>
      <c r="AP78" s="162"/>
      <c r="AQ78" s="162"/>
      <c r="AR78" s="163"/>
      <c r="AS78" s="61"/>
      <c r="AT78" s="73"/>
      <c r="AU78" s="164"/>
      <c r="AV78" s="165"/>
      <c r="AW78" s="165"/>
      <c r="AX78" s="165"/>
      <c r="AY78" s="165"/>
      <c r="AZ78" s="165"/>
      <c r="BA78" s="165"/>
      <c r="BB78" s="166"/>
      <c r="BC78" s="74"/>
      <c r="BD78" s="64"/>
      <c r="BE78" s="61"/>
      <c r="BF78" s="61"/>
      <c r="BG78" s="69"/>
      <c r="BH78" s="69"/>
      <c r="BI78" s="69"/>
      <c r="BJ78" s="61">
        <f>AJ78*AS78+AT78+BD78+AU78+BE78+BH78</f>
        <v>0</v>
      </c>
    </row>
    <row r="79" spans="1:62" s="10" customFormat="1" ht="15.95" hidden="1" customHeight="1" x14ac:dyDescent="0.25">
      <c r="A79" s="149"/>
      <c r="B79" s="150"/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1"/>
      <c r="O79" s="152"/>
      <c r="P79" s="153"/>
      <c r="Q79" s="153"/>
      <c r="R79" s="154"/>
      <c r="S79" s="53"/>
      <c r="T79" s="158" t="s">
        <v>54</v>
      </c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60"/>
      <c r="AJ79" s="161"/>
      <c r="AK79" s="162"/>
      <c r="AL79" s="162"/>
      <c r="AM79" s="162"/>
      <c r="AN79" s="162"/>
      <c r="AO79" s="162"/>
      <c r="AP79" s="162"/>
      <c r="AQ79" s="162"/>
      <c r="AR79" s="163"/>
      <c r="AS79" s="61"/>
      <c r="AT79" s="73"/>
      <c r="AU79" s="164"/>
      <c r="AV79" s="165"/>
      <c r="AW79" s="165"/>
      <c r="AX79" s="165"/>
      <c r="AY79" s="165"/>
      <c r="AZ79" s="165"/>
      <c r="BA79" s="165"/>
      <c r="BB79" s="166"/>
      <c r="BC79" s="74"/>
      <c r="BD79" s="64">
        <f>AS79*0.4</f>
        <v>0</v>
      </c>
      <c r="BE79" s="61"/>
      <c r="BF79" s="61"/>
      <c r="BG79" s="69"/>
      <c r="BH79" s="69"/>
      <c r="BI79" s="69"/>
      <c r="BJ79" s="61"/>
    </row>
    <row r="80" spans="1:62" s="10" customFormat="1" ht="15.95" hidden="1" customHeight="1" x14ac:dyDescent="0.25">
      <c r="A80" s="149"/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1"/>
      <c r="O80" s="152"/>
      <c r="P80" s="153"/>
      <c r="Q80" s="153"/>
      <c r="R80" s="154"/>
      <c r="S80" s="53"/>
      <c r="T80" s="158" t="s">
        <v>88</v>
      </c>
      <c r="U80" s="159"/>
      <c r="V80" s="159"/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60"/>
      <c r="AJ80" s="161"/>
      <c r="AK80" s="162"/>
      <c r="AL80" s="162"/>
      <c r="AM80" s="162"/>
      <c r="AN80" s="162"/>
      <c r="AO80" s="162"/>
      <c r="AP80" s="162"/>
      <c r="AQ80" s="162"/>
      <c r="AR80" s="163"/>
      <c r="AS80" s="61"/>
      <c r="AT80" s="73"/>
      <c r="AU80" s="164"/>
      <c r="AV80" s="165"/>
      <c r="AW80" s="165"/>
      <c r="AX80" s="165"/>
      <c r="AY80" s="165"/>
      <c r="AZ80" s="165"/>
      <c r="BA80" s="165"/>
      <c r="BB80" s="166"/>
      <c r="BC80" s="74"/>
      <c r="BD80" s="64"/>
      <c r="BE80" s="65"/>
      <c r="BF80" s="65"/>
      <c r="BG80" s="66"/>
      <c r="BH80" s="66"/>
      <c r="BI80" s="69"/>
      <c r="BJ80" s="61">
        <f>AJ80*AS80+AT80+BD80+AU80+BE80+BI80</f>
        <v>0</v>
      </c>
    </row>
    <row r="81" spans="1:67" s="10" customFormat="1" ht="15.95" hidden="1" customHeight="1" x14ac:dyDescent="0.25">
      <c r="A81" s="149"/>
      <c r="B81" s="150"/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1"/>
      <c r="O81" s="152"/>
      <c r="P81" s="153"/>
      <c r="Q81" s="153"/>
      <c r="R81" s="154"/>
      <c r="S81" s="53"/>
      <c r="T81" s="158" t="s">
        <v>89</v>
      </c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60"/>
      <c r="AJ81" s="161"/>
      <c r="AK81" s="162"/>
      <c r="AL81" s="162"/>
      <c r="AM81" s="162"/>
      <c r="AN81" s="162"/>
      <c r="AO81" s="162"/>
      <c r="AP81" s="162"/>
      <c r="AQ81" s="162"/>
      <c r="AR81" s="163"/>
      <c r="AS81" s="61"/>
      <c r="AT81" s="73"/>
      <c r="AU81" s="164"/>
      <c r="AV81" s="165"/>
      <c r="AW81" s="165"/>
      <c r="AX81" s="165"/>
      <c r="AY81" s="165"/>
      <c r="AZ81" s="165"/>
      <c r="BA81" s="165"/>
      <c r="BB81" s="166"/>
      <c r="BC81" s="74"/>
      <c r="BD81" s="64"/>
      <c r="BE81" s="65"/>
      <c r="BF81" s="65"/>
      <c r="BG81" s="66"/>
      <c r="BH81" s="66"/>
      <c r="BI81" s="69"/>
      <c r="BJ81" s="61">
        <f>AJ81*AS81+AT81+BD81+AU81+BE81</f>
        <v>0</v>
      </c>
    </row>
    <row r="82" spans="1:67" s="72" customFormat="1" ht="15.95" hidden="1" customHeight="1" x14ac:dyDescent="0.25">
      <c r="A82" s="149"/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1"/>
      <c r="O82" s="152"/>
      <c r="P82" s="153"/>
      <c r="Q82" s="153"/>
      <c r="R82" s="154"/>
      <c r="S82" s="53" t="s">
        <v>5</v>
      </c>
      <c r="T82" s="158" t="s">
        <v>47</v>
      </c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60"/>
      <c r="AJ82" s="161">
        <f>SUM(AJ78:AJ81)</f>
        <v>0</v>
      </c>
      <c r="AK82" s="162"/>
      <c r="AL82" s="162"/>
      <c r="AM82" s="162"/>
      <c r="AN82" s="162"/>
      <c r="AO82" s="162"/>
      <c r="AP82" s="162"/>
      <c r="AQ82" s="162"/>
      <c r="AR82" s="163"/>
      <c r="AS82" s="61">
        <f>AS78+AS79+(AJ80*AS80)+(AJ81*AS81)</f>
        <v>0</v>
      </c>
      <c r="AT82" s="73">
        <f>SUM(AT78:AT81)</f>
        <v>0</v>
      </c>
      <c r="AU82" s="164"/>
      <c r="AV82" s="165"/>
      <c r="AW82" s="165"/>
      <c r="AX82" s="165"/>
      <c r="AY82" s="165"/>
      <c r="AZ82" s="165"/>
      <c r="BA82" s="165"/>
      <c r="BB82" s="166"/>
      <c r="BC82" s="74"/>
      <c r="BD82" s="64">
        <f>SUM(BD78:BD81)</f>
        <v>0</v>
      </c>
      <c r="BE82" s="61"/>
      <c r="BF82" s="61"/>
      <c r="BG82" s="69"/>
      <c r="BH82" s="69"/>
      <c r="BI82" s="69"/>
      <c r="BJ82" s="61">
        <f>SUM(BJ78:BJ81)</f>
        <v>0</v>
      </c>
    </row>
    <row r="83" spans="1:67" s="10" customFormat="1" ht="25.5" customHeight="1" x14ac:dyDescent="0.25">
      <c r="A83" s="167" t="s">
        <v>90</v>
      </c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9"/>
      <c r="O83" s="152" t="s">
        <v>91</v>
      </c>
      <c r="P83" s="153"/>
      <c r="Q83" s="153"/>
      <c r="R83" s="154"/>
      <c r="S83" s="53"/>
      <c r="T83" s="158"/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60"/>
      <c r="AJ83" s="161"/>
      <c r="AK83" s="162"/>
      <c r="AL83" s="162"/>
      <c r="AM83" s="162"/>
      <c r="AN83" s="162"/>
      <c r="AO83" s="162"/>
      <c r="AP83" s="162"/>
      <c r="AQ83" s="162"/>
      <c r="AR83" s="163"/>
      <c r="AS83" s="61"/>
      <c r="AT83" s="73"/>
      <c r="AU83" s="164"/>
      <c r="AV83" s="165"/>
      <c r="AW83" s="165"/>
      <c r="AX83" s="165"/>
      <c r="AY83" s="165"/>
      <c r="AZ83" s="165"/>
      <c r="BA83" s="165"/>
      <c r="BB83" s="166"/>
      <c r="BC83" s="74"/>
      <c r="BD83" s="64"/>
      <c r="BE83" s="61"/>
      <c r="BF83" s="61"/>
      <c r="BG83" s="69"/>
      <c r="BH83" s="69"/>
      <c r="BI83" s="69"/>
      <c r="BJ83" s="61"/>
    </row>
    <row r="84" spans="1:67" s="10" customFormat="1" ht="15.95" customHeight="1" x14ac:dyDescent="0.25">
      <c r="A84" s="149"/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1"/>
      <c r="O84" s="152"/>
      <c r="P84" s="153"/>
      <c r="Q84" s="153"/>
      <c r="R84" s="154"/>
      <c r="S84" s="53"/>
      <c r="T84" s="158" t="s">
        <v>79</v>
      </c>
      <c r="U84" s="159"/>
      <c r="V84" s="159"/>
      <c r="W84" s="159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60"/>
      <c r="AJ84" s="161">
        <v>1</v>
      </c>
      <c r="AK84" s="162"/>
      <c r="AL84" s="162"/>
      <c r="AM84" s="162"/>
      <c r="AN84" s="162"/>
      <c r="AO84" s="162"/>
      <c r="AP84" s="162"/>
      <c r="AQ84" s="162"/>
      <c r="AR84" s="163"/>
      <c r="AS84" s="61">
        <v>14272</v>
      </c>
      <c r="AT84" s="73">
        <v>2141</v>
      </c>
      <c r="AU84" s="164"/>
      <c r="AV84" s="165"/>
      <c r="AW84" s="165"/>
      <c r="AX84" s="165"/>
      <c r="AY84" s="165"/>
      <c r="AZ84" s="165"/>
      <c r="BA84" s="165"/>
      <c r="BB84" s="166"/>
      <c r="BC84" s="74"/>
      <c r="BD84" s="64">
        <f>AS84*0.5</f>
        <v>7136</v>
      </c>
      <c r="BE84" s="61"/>
      <c r="BF84" s="61"/>
      <c r="BG84" s="69"/>
      <c r="BH84" s="69"/>
      <c r="BI84" s="69"/>
      <c r="BJ84" s="61">
        <f>AJ84*AS84+AT84+BD84+AU84+BE84+BH84</f>
        <v>23549</v>
      </c>
    </row>
    <row r="85" spans="1:67" s="10" customFormat="1" ht="15.95" customHeight="1" x14ac:dyDescent="0.25">
      <c r="A85" s="149"/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1"/>
      <c r="O85" s="152"/>
      <c r="P85" s="153"/>
      <c r="Q85" s="153"/>
      <c r="R85" s="154"/>
      <c r="S85" s="53"/>
      <c r="T85" s="158" t="s">
        <v>82</v>
      </c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60"/>
      <c r="AJ85" s="161">
        <v>1</v>
      </c>
      <c r="AK85" s="162"/>
      <c r="AL85" s="162"/>
      <c r="AM85" s="162"/>
      <c r="AN85" s="162"/>
      <c r="AO85" s="162"/>
      <c r="AP85" s="162"/>
      <c r="AQ85" s="162"/>
      <c r="AR85" s="163"/>
      <c r="AS85" s="61">
        <v>13400</v>
      </c>
      <c r="AT85" s="73">
        <v>2010</v>
      </c>
      <c r="AU85" s="164"/>
      <c r="AV85" s="165"/>
      <c r="AW85" s="165"/>
      <c r="AX85" s="165"/>
      <c r="AY85" s="165"/>
      <c r="AZ85" s="165"/>
      <c r="BA85" s="165"/>
      <c r="BB85" s="166"/>
      <c r="BC85" s="74"/>
      <c r="BD85" s="64">
        <f>AS85*0.3</f>
        <v>4020</v>
      </c>
      <c r="BE85" s="61"/>
      <c r="BF85" s="65"/>
      <c r="BG85" s="66"/>
      <c r="BH85" s="66"/>
      <c r="BI85" s="69"/>
      <c r="BJ85" s="61">
        <f>AJ85*AS85+AT85+BD85+AU85+BE85+BH85</f>
        <v>19430</v>
      </c>
    </row>
    <row r="86" spans="1:67" s="10" customFormat="1" ht="15.95" customHeight="1" x14ac:dyDescent="0.25">
      <c r="A86" s="149"/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1"/>
      <c r="O86" s="152"/>
      <c r="P86" s="153"/>
      <c r="Q86" s="153"/>
      <c r="R86" s="154"/>
      <c r="S86" s="53"/>
      <c r="T86" s="158" t="s">
        <v>89</v>
      </c>
      <c r="U86" s="159"/>
      <c r="V86" s="159"/>
      <c r="W86" s="159"/>
      <c r="X86" s="159"/>
      <c r="Y86" s="159"/>
      <c r="Z86" s="159"/>
      <c r="AA86" s="159"/>
      <c r="AB86" s="159"/>
      <c r="AC86" s="159"/>
      <c r="AD86" s="159"/>
      <c r="AE86" s="159"/>
      <c r="AF86" s="159"/>
      <c r="AG86" s="159"/>
      <c r="AH86" s="159"/>
      <c r="AI86" s="160"/>
      <c r="AJ86" s="161">
        <v>73</v>
      </c>
      <c r="AK86" s="162"/>
      <c r="AL86" s="162"/>
      <c r="AM86" s="162"/>
      <c r="AN86" s="162"/>
      <c r="AO86" s="162"/>
      <c r="AP86" s="162"/>
      <c r="AQ86" s="162"/>
      <c r="AR86" s="163"/>
      <c r="AS86" s="61">
        <v>8815</v>
      </c>
      <c r="AT86" s="73">
        <v>77583</v>
      </c>
      <c r="AU86" s="164"/>
      <c r="AV86" s="165"/>
      <c r="AW86" s="165"/>
      <c r="AX86" s="165"/>
      <c r="AY86" s="165"/>
      <c r="AZ86" s="165"/>
      <c r="BA86" s="165"/>
      <c r="BB86" s="166"/>
      <c r="BC86" s="74"/>
      <c r="BD86" s="64"/>
      <c r="BE86" s="65"/>
      <c r="BF86" s="61">
        <v>32175</v>
      </c>
      <c r="BG86" s="69">
        <v>175690</v>
      </c>
      <c r="BH86" s="69"/>
      <c r="BI86" s="69">
        <v>55271</v>
      </c>
      <c r="BJ86" s="61">
        <f>(AJ86*AS86)+AT86+BD86+AU86+BE86+BF86+BI86+BG86</f>
        <v>984214</v>
      </c>
    </row>
    <row r="87" spans="1:67" s="10" customFormat="1" ht="15.95" hidden="1" customHeight="1" x14ac:dyDescent="0.25">
      <c r="A87" s="149"/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1"/>
      <c r="O87" s="152"/>
      <c r="P87" s="153"/>
      <c r="Q87" s="153"/>
      <c r="R87" s="154"/>
      <c r="S87" s="75"/>
      <c r="T87" s="158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60"/>
      <c r="AJ87" s="161"/>
      <c r="AK87" s="162"/>
      <c r="AL87" s="162"/>
      <c r="AM87" s="162"/>
      <c r="AN87" s="162"/>
      <c r="AO87" s="162"/>
      <c r="AP87" s="162"/>
      <c r="AQ87" s="162"/>
      <c r="AR87" s="163"/>
      <c r="AS87" s="61"/>
      <c r="AT87" s="73"/>
      <c r="AU87" s="164"/>
      <c r="AV87" s="165"/>
      <c r="AW87" s="165"/>
      <c r="AX87" s="165"/>
      <c r="AY87" s="165"/>
      <c r="AZ87" s="165"/>
      <c r="BA87" s="165"/>
      <c r="BB87" s="166"/>
      <c r="BC87" s="76"/>
      <c r="BD87" s="64"/>
      <c r="BE87" s="61"/>
      <c r="BF87" s="61"/>
      <c r="BG87" s="69"/>
      <c r="BH87" s="69"/>
      <c r="BI87" s="69"/>
      <c r="BJ87" s="61"/>
    </row>
    <row r="88" spans="1:67" s="10" customFormat="1" ht="15.95" hidden="1" customHeight="1" x14ac:dyDescent="0.25">
      <c r="A88" s="149"/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1"/>
      <c r="O88" s="152"/>
      <c r="P88" s="153"/>
      <c r="Q88" s="153"/>
      <c r="R88" s="154"/>
      <c r="S88" s="53"/>
      <c r="T88" s="158" t="s">
        <v>68</v>
      </c>
      <c r="U88" s="159"/>
      <c r="V88" s="159"/>
      <c r="W88" s="159"/>
      <c r="X88" s="159"/>
      <c r="Y88" s="159"/>
      <c r="Z88" s="159"/>
      <c r="AA88" s="159"/>
      <c r="AB88" s="159"/>
      <c r="AC88" s="159"/>
      <c r="AD88" s="159"/>
      <c r="AE88" s="159"/>
      <c r="AF88" s="159"/>
      <c r="AG88" s="159"/>
      <c r="AH88" s="159"/>
      <c r="AI88" s="160"/>
      <c r="AJ88" s="161">
        <v>0</v>
      </c>
      <c r="AK88" s="162"/>
      <c r="AL88" s="162"/>
      <c r="AM88" s="162"/>
      <c r="AN88" s="162"/>
      <c r="AO88" s="162"/>
      <c r="AP88" s="162"/>
      <c r="AQ88" s="162"/>
      <c r="AR88" s="163"/>
      <c r="AS88" s="61">
        <v>10870</v>
      </c>
      <c r="AT88" s="73"/>
      <c r="AU88" s="164"/>
      <c r="AV88" s="165"/>
      <c r="AW88" s="165"/>
      <c r="AX88" s="165"/>
      <c r="AY88" s="165"/>
      <c r="AZ88" s="165"/>
      <c r="BA88" s="165"/>
      <c r="BB88" s="166"/>
      <c r="BC88" s="74"/>
      <c r="BD88" s="64"/>
      <c r="BE88" s="61"/>
      <c r="BF88" s="61"/>
      <c r="BG88" s="69"/>
      <c r="BH88" s="69"/>
      <c r="BI88" s="69"/>
      <c r="BJ88" s="61">
        <f>AJ88*AS88+AT88+BD88+AU88+BE88+BG88+BI88</f>
        <v>0</v>
      </c>
    </row>
    <row r="89" spans="1:67" s="78" customFormat="1" ht="15.95" customHeight="1" x14ac:dyDescent="0.25">
      <c r="A89" s="161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3"/>
      <c r="O89" s="179"/>
      <c r="P89" s="180"/>
      <c r="Q89" s="180"/>
      <c r="R89" s="181"/>
      <c r="S89" s="77" t="s">
        <v>5</v>
      </c>
      <c r="T89" s="158" t="s">
        <v>47</v>
      </c>
      <c r="U89" s="159"/>
      <c r="V89" s="159"/>
      <c r="W89" s="159"/>
      <c r="X89" s="159"/>
      <c r="Y89" s="159"/>
      <c r="Z89" s="159"/>
      <c r="AA89" s="159"/>
      <c r="AB89" s="159"/>
      <c r="AC89" s="159"/>
      <c r="AD89" s="159"/>
      <c r="AE89" s="159"/>
      <c r="AF89" s="159"/>
      <c r="AG89" s="159"/>
      <c r="AH89" s="159"/>
      <c r="AI89" s="160"/>
      <c r="AJ89" s="161">
        <f>SUM(AJ84:AJ88)</f>
        <v>75</v>
      </c>
      <c r="AK89" s="162"/>
      <c r="AL89" s="162"/>
      <c r="AM89" s="162"/>
      <c r="AN89" s="162"/>
      <c r="AO89" s="162"/>
      <c r="AP89" s="162"/>
      <c r="AQ89" s="162"/>
      <c r="AR89" s="163"/>
      <c r="AS89" s="61">
        <f>AS84+AS85+(AJ86*AS86)+(AJ88*AS88)</f>
        <v>671167</v>
      </c>
      <c r="AT89" s="64">
        <f>SUM(AT84:AT88)</f>
        <v>81734</v>
      </c>
      <c r="AU89" s="164"/>
      <c r="AV89" s="165"/>
      <c r="AW89" s="165"/>
      <c r="AX89" s="165"/>
      <c r="AY89" s="165"/>
      <c r="AZ89" s="165"/>
      <c r="BA89" s="165"/>
      <c r="BB89" s="166"/>
      <c r="BC89" s="74"/>
      <c r="BD89" s="64">
        <f>SUM(BD84:BD87)</f>
        <v>11156</v>
      </c>
      <c r="BE89" s="61"/>
      <c r="BF89" s="61">
        <f>BF86</f>
        <v>32175</v>
      </c>
      <c r="BG89" s="69">
        <f>BG86</f>
        <v>175690</v>
      </c>
      <c r="BH89" s="69"/>
      <c r="BI89" s="69">
        <f>BI86</f>
        <v>55271</v>
      </c>
      <c r="BJ89" s="61">
        <f>SUM(BJ84:BJ88)</f>
        <v>1027193</v>
      </c>
      <c r="BO89" s="79"/>
    </row>
    <row r="90" spans="1:67" s="10" customFormat="1" ht="15.95" customHeight="1" x14ac:dyDescent="0.25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1">
        <v>1</v>
      </c>
      <c r="T90" s="158" t="s">
        <v>47</v>
      </c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60"/>
      <c r="AJ90" s="161">
        <f>AJ26+AJ34+AJ38+AJ42+AJ50+AJ58+AJ64+AJ70+AJ76+AJ82+AJ89</f>
        <v>184.5</v>
      </c>
      <c r="AK90" s="162"/>
      <c r="AL90" s="162"/>
      <c r="AM90" s="162"/>
      <c r="AN90" s="162"/>
      <c r="AO90" s="162"/>
      <c r="AP90" s="162"/>
      <c r="AQ90" s="162"/>
      <c r="AR90" s="163"/>
      <c r="AS90" s="61">
        <f>AS26+AS34+AS38+AS42+AS50+AS58+AS64+AS70+AS76+AS82+AS89</f>
        <v>2000733.5</v>
      </c>
      <c r="AT90" s="64">
        <f>AT89+AT76+AT70+AT64+AT58+AT50+AT34+AT26+AT38+AT42</f>
        <v>283448.09999999998</v>
      </c>
      <c r="AU90" s="164" t="e">
        <f>AU26+AU34+AU38+AU42+AU50+#REF!+AU58+AU64+AU70+AU76+AU82+AU89</f>
        <v>#REF!</v>
      </c>
      <c r="AV90" s="165"/>
      <c r="AW90" s="165"/>
      <c r="AX90" s="165"/>
      <c r="AY90" s="165"/>
      <c r="AZ90" s="165"/>
      <c r="BA90" s="165"/>
      <c r="BB90" s="166"/>
      <c r="BC90" s="82"/>
      <c r="BD90" s="64">
        <f>BD89+BD76+BD70+BD64+BD58+BD42+BD38+BD34+BD26+BD50</f>
        <v>140121.91999999998</v>
      </c>
      <c r="BE90" s="61">
        <f>BE26+BE34+BE38+BE42+BE50+BE58+BE64+BE70+BE76+BE82+BE89</f>
        <v>12832</v>
      </c>
      <c r="BF90" s="61">
        <f>BF86</f>
        <v>32175</v>
      </c>
      <c r="BG90" s="83">
        <f>BG89+BG76+BG70+BG64+BG58+BG51</f>
        <v>229852</v>
      </c>
      <c r="BH90" s="83">
        <f>BH89+BH82+BH70+BH58+BH42+BH38+BH34+BH76</f>
        <v>1443</v>
      </c>
      <c r="BI90" s="83">
        <f>BI89+BI82+BI70+BI64+BI50</f>
        <v>66500</v>
      </c>
      <c r="BJ90" s="61">
        <f>BJ26+BJ34+BJ38+BJ42+BJ50+BJ58+BJ64+BJ70+BJ76+BJ82+BJ89</f>
        <v>2767105.52</v>
      </c>
      <c r="BO90" s="84"/>
    </row>
    <row r="91" spans="1:67" s="1" customFormat="1" ht="25.5" customHeight="1" x14ac:dyDescent="0.2">
      <c r="BE91" s="85"/>
      <c r="BF91" s="85"/>
      <c r="BG91" s="86"/>
      <c r="BH91" s="87"/>
      <c r="BJ91" s="88"/>
    </row>
    <row r="92" spans="1:67" s="1" customFormat="1" ht="12.75" x14ac:dyDescent="0.2">
      <c r="BE92" s="89"/>
      <c r="BF92" s="89"/>
      <c r="BG92" s="86"/>
      <c r="BH92" s="90"/>
      <c r="BJ92" s="91"/>
    </row>
    <row r="93" spans="1:67" s="1" customFormat="1" ht="12.75" x14ac:dyDescent="0.2">
      <c r="BE93" s="92"/>
      <c r="BF93" s="93"/>
      <c r="BG93" s="94"/>
      <c r="BH93" s="95"/>
      <c r="BI93" s="96"/>
      <c r="BJ93" s="93"/>
      <c r="BO93" s="96"/>
    </row>
    <row r="94" spans="1:67" s="10" customFormat="1" ht="12.75" x14ac:dyDescent="0.25">
      <c r="U94" s="97" t="s">
        <v>92</v>
      </c>
      <c r="X94" s="184" t="s">
        <v>93</v>
      </c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21"/>
      <c r="BF94" s="21"/>
      <c r="BG94" s="98"/>
      <c r="BH94" s="99"/>
      <c r="BI94" s="21"/>
      <c r="BM94" s="100"/>
    </row>
    <row r="95" spans="1:67" s="101" customFormat="1" ht="10.5" x14ac:dyDescent="0.25">
      <c r="E95" s="102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R95" s="104"/>
      <c r="S95" s="104"/>
      <c r="V95" s="103"/>
      <c r="W95" s="103"/>
      <c r="X95" s="182" t="s">
        <v>94</v>
      </c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P95" s="182" t="s">
        <v>95</v>
      </c>
      <c r="AQ95" s="182"/>
      <c r="AR95" s="182"/>
      <c r="AS95" s="182"/>
      <c r="AT95" s="182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03"/>
      <c r="BF95" s="103"/>
      <c r="BG95" s="105"/>
      <c r="BH95" s="106"/>
      <c r="BI95" s="107"/>
    </row>
    <row r="96" spans="1:67" s="10" customFormat="1" ht="12.75" x14ac:dyDescent="0.25"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R96" s="109"/>
      <c r="S96" s="109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BG96" s="11"/>
      <c r="BH96" s="12"/>
    </row>
    <row r="97" spans="17:61" s="10" customFormat="1" ht="12.75" x14ac:dyDescent="0.25">
      <c r="Q97" s="72"/>
      <c r="U97" s="97" t="s">
        <v>62</v>
      </c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P97" s="184" t="s">
        <v>96</v>
      </c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21"/>
      <c r="BF97" s="21"/>
      <c r="BG97" s="98"/>
      <c r="BH97" s="99"/>
      <c r="BI97" s="21"/>
    </row>
    <row r="98" spans="17:61" s="101" customFormat="1" ht="10.5" x14ac:dyDescent="0.25">
      <c r="X98" s="182" t="s">
        <v>95</v>
      </c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P98" s="182" t="s">
        <v>97</v>
      </c>
      <c r="AQ98" s="182"/>
      <c r="AR98" s="182"/>
      <c r="AS98" s="182"/>
      <c r="AT98" s="182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103"/>
      <c r="BF98" s="103"/>
      <c r="BG98" s="105"/>
      <c r="BH98" s="106"/>
      <c r="BI98" s="103"/>
    </row>
    <row r="99" spans="17:61" s="1" customFormat="1" ht="12.75" x14ac:dyDescent="0.2">
      <c r="BG99" s="2"/>
      <c r="BH99" s="3"/>
    </row>
    <row r="100" spans="17:61" s="1" customFormat="1" ht="12.75" x14ac:dyDescent="0.2">
      <c r="BG100" s="2"/>
      <c r="BH100" s="3"/>
    </row>
    <row r="101" spans="17:61" s="1" customFormat="1" ht="12.75" x14ac:dyDescent="0.2">
      <c r="BG101" s="2"/>
      <c r="BH101" s="3"/>
    </row>
    <row r="102" spans="17:61" s="1" customFormat="1" ht="12.75" x14ac:dyDescent="0.2">
      <c r="BG102" s="2"/>
      <c r="BH102" s="3"/>
    </row>
    <row r="103" spans="17:61" s="1" customFormat="1" ht="12.75" x14ac:dyDescent="0.2">
      <c r="BG103" s="2"/>
      <c r="BH103" s="3"/>
    </row>
    <row r="104" spans="17:61" s="1" customFormat="1" ht="12.75" x14ac:dyDescent="0.2">
      <c r="BG104" s="2"/>
      <c r="BH104" s="3"/>
    </row>
    <row r="105" spans="17:61" s="1" customFormat="1" ht="12.75" x14ac:dyDescent="0.2">
      <c r="BG105" s="2"/>
      <c r="BH105" s="3"/>
    </row>
    <row r="106" spans="17:61" s="1" customFormat="1" ht="12.75" x14ac:dyDescent="0.2">
      <c r="BG106" s="2"/>
      <c r="BH106" s="3"/>
    </row>
    <row r="107" spans="17:61" s="1" customFormat="1" ht="12.75" x14ac:dyDescent="0.2">
      <c r="BG107" s="2"/>
      <c r="BH107" s="3"/>
    </row>
    <row r="108" spans="17:61" s="1" customFormat="1" ht="12.75" x14ac:dyDescent="0.2">
      <c r="BG108" s="2"/>
      <c r="BH108" s="3"/>
    </row>
    <row r="109" spans="17:61" s="1" customFormat="1" ht="12.75" x14ac:dyDescent="0.2">
      <c r="BG109" s="2"/>
      <c r="BH109" s="3"/>
    </row>
    <row r="110" spans="17:61" s="1" customFormat="1" ht="12.75" x14ac:dyDescent="0.2">
      <c r="BG110" s="2"/>
      <c r="BH110" s="3"/>
    </row>
    <row r="111" spans="17:61" s="1" customFormat="1" ht="12.75" x14ac:dyDescent="0.2">
      <c r="BG111" s="2"/>
      <c r="BH111" s="3"/>
    </row>
    <row r="112" spans="17:61" s="1" customFormat="1" ht="12.75" x14ac:dyDescent="0.2">
      <c r="BG112" s="2"/>
      <c r="BH112" s="3"/>
    </row>
    <row r="113" spans="59:60" s="1" customFormat="1" ht="12.75" x14ac:dyDescent="0.2">
      <c r="BG113" s="2"/>
      <c r="BH113" s="3"/>
    </row>
    <row r="114" spans="59:60" s="1" customFormat="1" ht="12.75" x14ac:dyDescent="0.2">
      <c r="BG114" s="2"/>
      <c r="BH114" s="3"/>
    </row>
    <row r="115" spans="59:60" s="1" customFormat="1" ht="12.75" x14ac:dyDescent="0.2">
      <c r="BG115" s="2"/>
      <c r="BH115" s="3"/>
    </row>
    <row r="116" spans="59:60" s="1" customFormat="1" ht="12.75" x14ac:dyDescent="0.2">
      <c r="BG116" s="2"/>
      <c r="BH116" s="3"/>
    </row>
    <row r="117" spans="59:60" s="1" customFormat="1" ht="12.75" x14ac:dyDescent="0.2">
      <c r="BG117" s="2"/>
      <c r="BH117" s="3"/>
    </row>
    <row r="118" spans="59:60" s="1" customFormat="1" ht="12.75" x14ac:dyDescent="0.2">
      <c r="BG118" s="2"/>
      <c r="BH118" s="3"/>
    </row>
    <row r="119" spans="59:60" s="1" customFormat="1" ht="12.75" x14ac:dyDescent="0.2">
      <c r="BG119" s="2"/>
      <c r="BH119" s="3"/>
    </row>
    <row r="120" spans="59:60" s="1" customFormat="1" ht="12.75" x14ac:dyDescent="0.2">
      <c r="BG120" s="2"/>
      <c r="BH120" s="3"/>
    </row>
    <row r="121" spans="59:60" s="1" customFormat="1" ht="12.75" x14ac:dyDescent="0.2">
      <c r="BG121" s="2"/>
      <c r="BH121" s="3"/>
    </row>
    <row r="122" spans="59:60" s="1" customFormat="1" ht="12.75" x14ac:dyDescent="0.2">
      <c r="BG122" s="2"/>
      <c r="BH122" s="3"/>
    </row>
    <row r="123" spans="59:60" s="1" customFormat="1" ht="12.75" x14ac:dyDescent="0.2">
      <c r="BG123" s="2"/>
      <c r="BH123" s="3"/>
    </row>
    <row r="124" spans="59:60" s="1" customFormat="1" ht="12.75" x14ac:dyDescent="0.2">
      <c r="BG124" s="2"/>
      <c r="BH124" s="3"/>
    </row>
    <row r="125" spans="59:60" s="1" customFormat="1" ht="12.75" x14ac:dyDescent="0.2">
      <c r="BG125" s="2"/>
      <c r="BH125" s="3"/>
    </row>
  </sheetData>
  <mergeCells count="382">
    <mergeCell ref="X95:AL95"/>
    <mergeCell ref="AP95:AT95"/>
    <mergeCell ref="AU95:BD95"/>
    <mergeCell ref="X97:AL97"/>
    <mergeCell ref="AP97:BD97"/>
    <mergeCell ref="X98:AL98"/>
    <mergeCell ref="AP98:BD98"/>
    <mergeCell ref="T90:AI90"/>
    <mergeCell ref="AJ90:AR90"/>
    <mergeCell ref="AU90:BB90"/>
    <mergeCell ref="X94:AL94"/>
    <mergeCell ref="AP94:AT94"/>
    <mergeCell ref="AU94:BD94"/>
    <mergeCell ref="A88:N88"/>
    <mergeCell ref="O88:R88"/>
    <mergeCell ref="T88:AI88"/>
    <mergeCell ref="AJ88:AR88"/>
    <mergeCell ref="AU88:BB88"/>
    <mergeCell ref="A89:N89"/>
    <mergeCell ref="O89:R89"/>
    <mergeCell ref="T89:AI89"/>
    <mergeCell ref="AJ89:AR89"/>
    <mergeCell ref="AU89:BB89"/>
    <mergeCell ref="A86:N86"/>
    <mergeCell ref="O86:R86"/>
    <mergeCell ref="T86:AI86"/>
    <mergeCell ref="AJ86:AR86"/>
    <mergeCell ref="AU86:BB86"/>
    <mergeCell ref="A87:N87"/>
    <mergeCell ref="O87:R87"/>
    <mergeCell ref="T87:AI87"/>
    <mergeCell ref="AJ87:AR87"/>
    <mergeCell ref="AU87:BB87"/>
    <mergeCell ref="A84:N84"/>
    <mergeCell ref="O84:R84"/>
    <mergeCell ref="T84:AI84"/>
    <mergeCell ref="AJ84:AR84"/>
    <mergeCell ref="AU84:BB84"/>
    <mergeCell ref="A85:N85"/>
    <mergeCell ref="O85:R85"/>
    <mergeCell ref="T85:AI85"/>
    <mergeCell ref="AJ85:AR85"/>
    <mergeCell ref="AU85:BB85"/>
    <mergeCell ref="A82:N82"/>
    <mergeCell ref="O82:R82"/>
    <mergeCell ref="T82:AI82"/>
    <mergeCell ref="AJ82:AR82"/>
    <mergeCell ref="AU82:BB82"/>
    <mergeCell ref="A83:N83"/>
    <mergeCell ref="O83:R83"/>
    <mergeCell ref="T83:AI83"/>
    <mergeCell ref="AJ83:AR83"/>
    <mergeCell ref="AU83:BB83"/>
    <mergeCell ref="A80:N80"/>
    <mergeCell ref="O80:R80"/>
    <mergeCell ref="T80:AI80"/>
    <mergeCell ref="AJ80:AR80"/>
    <mergeCell ref="AU80:BB80"/>
    <mergeCell ref="A81:N81"/>
    <mergeCell ref="O81:R81"/>
    <mergeCell ref="T81:AI81"/>
    <mergeCell ref="AJ81:AR81"/>
    <mergeCell ref="AU81:BB81"/>
    <mergeCell ref="A78:N78"/>
    <mergeCell ref="O78:R78"/>
    <mergeCell ref="T78:AI78"/>
    <mergeCell ref="AJ78:AR78"/>
    <mergeCell ref="AU78:BB78"/>
    <mergeCell ref="A79:N79"/>
    <mergeCell ref="O79:R79"/>
    <mergeCell ref="T79:AI79"/>
    <mergeCell ref="AJ79:AR79"/>
    <mergeCell ref="AU79:BB79"/>
    <mergeCell ref="A76:N76"/>
    <mergeCell ref="O76:R76"/>
    <mergeCell ref="T76:AI76"/>
    <mergeCell ref="AJ76:AR76"/>
    <mergeCell ref="AU76:BB76"/>
    <mergeCell ref="A77:N77"/>
    <mergeCell ref="O77:R77"/>
    <mergeCell ref="T77:AI77"/>
    <mergeCell ref="AJ77:AR77"/>
    <mergeCell ref="AU77:BB77"/>
    <mergeCell ref="A74:N74"/>
    <mergeCell ref="O74:R74"/>
    <mergeCell ref="T74:AI74"/>
    <mergeCell ref="AJ74:AR74"/>
    <mergeCell ref="AU74:BB74"/>
    <mergeCell ref="A75:N75"/>
    <mergeCell ref="O75:R75"/>
    <mergeCell ref="T75:AI75"/>
    <mergeCell ref="AJ75:AR75"/>
    <mergeCell ref="AU75:BB75"/>
    <mergeCell ref="A72:N72"/>
    <mergeCell ref="O72:R72"/>
    <mergeCell ref="T72:AI72"/>
    <mergeCell ref="AJ72:AR72"/>
    <mergeCell ref="AU72:BB72"/>
    <mergeCell ref="A73:N73"/>
    <mergeCell ref="O73:R73"/>
    <mergeCell ref="T73:AI73"/>
    <mergeCell ref="AJ73:AR73"/>
    <mergeCell ref="AU73:BB73"/>
    <mergeCell ref="A70:N70"/>
    <mergeCell ref="O70:R70"/>
    <mergeCell ref="T70:AI70"/>
    <mergeCell ref="AJ70:AR70"/>
    <mergeCell ref="AU70:BB70"/>
    <mergeCell ref="A71:N71"/>
    <mergeCell ref="O71:R71"/>
    <mergeCell ref="T71:AI71"/>
    <mergeCell ref="AJ71:AR71"/>
    <mergeCell ref="AU71:BB71"/>
    <mergeCell ref="A68:N68"/>
    <mergeCell ref="O68:R68"/>
    <mergeCell ref="T68:AI68"/>
    <mergeCell ref="AJ68:AR68"/>
    <mergeCell ref="AU68:BB68"/>
    <mergeCell ref="A69:N69"/>
    <mergeCell ref="O69:R69"/>
    <mergeCell ref="T69:AI69"/>
    <mergeCell ref="AJ69:AR69"/>
    <mergeCell ref="AU69:BB69"/>
    <mergeCell ref="A66:N66"/>
    <mergeCell ref="O66:R66"/>
    <mergeCell ref="T66:AI66"/>
    <mergeCell ref="AJ66:AR66"/>
    <mergeCell ref="AU66:BB66"/>
    <mergeCell ref="A67:N67"/>
    <mergeCell ref="O67:R67"/>
    <mergeCell ref="T67:AI67"/>
    <mergeCell ref="AJ67:AR67"/>
    <mergeCell ref="AU67:BB67"/>
    <mergeCell ref="A64:N64"/>
    <mergeCell ref="O64:R64"/>
    <mergeCell ref="T64:AI64"/>
    <mergeCell ref="AJ64:AR64"/>
    <mergeCell ref="AU64:BB64"/>
    <mergeCell ref="A65:N65"/>
    <mergeCell ref="O65:R65"/>
    <mergeCell ref="T65:AI65"/>
    <mergeCell ref="AJ65:AR65"/>
    <mergeCell ref="AU65:BB65"/>
    <mergeCell ref="A62:N62"/>
    <mergeCell ref="O62:R62"/>
    <mergeCell ref="T62:AI62"/>
    <mergeCell ref="AJ62:AR62"/>
    <mergeCell ref="AU62:BB62"/>
    <mergeCell ref="A63:N63"/>
    <mergeCell ref="O63:R63"/>
    <mergeCell ref="T63:AI63"/>
    <mergeCell ref="AJ63:AR63"/>
    <mergeCell ref="AU63:BB63"/>
    <mergeCell ref="A60:N60"/>
    <mergeCell ref="O60:R60"/>
    <mergeCell ref="T60:AI60"/>
    <mergeCell ref="AJ60:AR60"/>
    <mergeCell ref="AU60:BB60"/>
    <mergeCell ref="A61:N61"/>
    <mergeCell ref="O61:R61"/>
    <mergeCell ref="T61:AI61"/>
    <mergeCell ref="AJ61:AR61"/>
    <mergeCell ref="AU61:BB61"/>
    <mergeCell ref="A58:N58"/>
    <mergeCell ref="O58:R58"/>
    <mergeCell ref="T58:AI58"/>
    <mergeCell ref="AJ58:AR58"/>
    <mergeCell ref="AU58:BB58"/>
    <mergeCell ref="A59:N59"/>
    <mergeCell ref="O59:R59"/>
    <mergeCell ref="T59:AI59"/>
    <mergeCell ref="AJ59:AR59"/>
    <mergeCell ref="AU59:BB59"/>
    <mergeCell ref="A56:N56"/>
    <mergeCell ref="O56:R56"/>
    <mergeCell ref="T56:AI56"/>
    <mergeCell ref="AJ56:AR56"/>
    <mergeCell ref="AU56:BB56"/>
    <mergeCell ref="A57:N57"/>
    <mergeCell ref="O57:R57"/>
    <mergeCell ref="T57:AI57"/>
    <mergeCell ref="AJ57:AR57"/>
    <mergeCell ref="AU57:BB57"/>
    <mergeCell ref="A54:N54"/>
    <mergeCell ref="O54:R54"/>
    <mergeCell ref="T54:AI54"/>
    <mergeCell ref="AJ54:AR54"/>
    <mergeCell ref="AU54:BB54"/>
    <mergeCell ref="A55:N55"/>
    <mergeCell ref="O55:R55"/>
    <mergeCell ref="T55:AI55"/>
    <mergeCell ref="AJ55:AR55"/>
    <mergeCell ref="AU55:BB55"/>
    <mergeCell ref="A52:N52"/>
    <mergeCell ref="O52:R52"/>
    <mergeCell ref="T52:AI52"/>
    <mergeCell ref="AJ52:AR52"/>
    <mergeCell ref="AU52:BB52"/>
    <mergeCell ref="A53:N53"/>
    <mergeCell ref="O53:R53"/>
    <mergeCell ref="T53:AI53"/>
    <mergeCell ref="AJ53:AR53"/>
    <mergeCell ref="AU53:BB53"/>
    <mergeCell ref="A50:N50"/>
    <mergeCell ref="O50:R50"/>
    <mergeCell ref="T50:AI50"/>
    <mergeCell ref="AJ50:AR50"/>
    <mergeCell ref="AU50:BB50"/>
    <mergeCell ref="A51:N51"/>
    <mergeCell ref="O51:R51"/>
    <mergeCell ref="T51:AI51"/>
    <mergeCell ref="AJ51:AR51"/>
    <mergeCell ref="AU51:BB51"/>
    <mergeCell ref="A48:N48"/>
    <mergeCell ref="O48:R48"/>
    <mergeCell ref="T48:AI48"/>
    <mergeCell ref="AJ48:AR48"/>
    <mergeCell ref="AU48:BB48"/>
    <mergeCell ref="A49:N49"/>
    <mergeCell ref="O49:R49"/>
    <mergeCell ref="T49:AI49"/>
    <mergeCell ref="AJ49:AR49"/>
    <mergeCell ref="AU49:BB49"/>
    <mergeCell ref="A46:N46"/>
    <mergeCell ref="O46:R46"/>
    <mergeCell ref="T46:AI46"/>
    <mergeCell ref="AJ46:AR46"/>
    <mergeCell ref="AU46:BB46"/>
    <mergeCell ref="A47:N47"/>
    <mergeCell ref="O47:R47"/>
    <mergeCell ref="T47:AI47"/>
    <mergeCell ref="AJ47:AR47"/>
    <mergeCell ref="AU47:BB47"/>
    <mergeCell ref="A44:N44"/>
    <mergeCell ref="O44:R44"/>
    <mergeCell ref="T44:AI44"/>
    <mergeCell ref="AJ44:AR44"/>
    <mergeCell ref="AU44:BB44"/>
    <mergeCell ref="A45:N45"/>
    <mergeCell ref="O45:R45"/>
    <mergeCell ref="T45:AI45"/>
    <mergeCell ref="AJ45:AR45"/>
    <mergeCell ref="AU45:BB45"/>
    <mergeCell ref="A42:N42"/>
    <mergeCell ref="O42:R42"/>
    <mergeCell ref="T42:AI42"/>
    <mergeCell ref="AJ42:AR42"/>
    <mergeCell ref="AU42:BB42"/>
    <mergeCell ref="A43:N43"/>
    <mergeCell ref="O43:R43"/>
    <mergeCell ref="T43:AI43"/>
    <mergeCell ref="AJ43:AR43"/>
    <mergeCell ref="AU43:BB43"/>
    <mergeCell ref="A40:N40"/>
    <mergeCell ref="O40:R40"/>
    <mergeCell ref="T40:AI40"/>
    <mergeCell ref="AJ40:AR40"/>
    <mergeCell ref="AU40:BB40"/>
    <mergeCell ref="A41:N41"/>
    <mergeCell ref="O41:R41"/>
    <mergeCell ref="T41:AI41"/>
    <mergeCell ref="AJ41:AR41"/>
    <mergeCell ref="AU41:BB41"/>
    <mergeCell ref="A38:N38"/>
    <mergeCell ref="O38:R38"/>
    <mergeCell ref="T38:AI38"/>
    <mergeCell ref="AJ38:AR38"/>
    <mergeCell ref="AU38:BB38"/>
    <mergeCell ref="A39:N39"/>
    <mergeCell ref="O39:R39"/>
    <mergeCell ref="T39:AI39"/>
    <mergeCell ref="AJ39:AR39"/>
    <mergeCell ref="AU39:BB39"/>
    <mergeCell ref="A36:N36"/>
    <mergeCell ref="O36:R36"/>
    <mergeCell ref="T36:AI36"/>
    <mergeCell ref="AJ36:AR36"/>
    <mergeCell ref="AU36:BB36"/>
    <mergeCell ref="A37:N37"/>
    <mergeCell ref="O37:R37"/>
    <mergeCell ref="T37:AI37"/>
    <mergeCell ref="AJ37:AR37"/>
    <mergeCell ref="AU37:BB37"/>
    <mergeCell ref="A34:N34"/>
    <mergeCell ref="O34:R34"/>
    <mergeCell ref="T34:AI34"/>
    <mergeCell ref="AJ34:AR34"/>
    <mergeCell ref="AU34:BB34"/>
    <mergeCell ref="A35:N35"/>
    <mergeCell ref="O35:R35"/>
    <mergeCell ref="T35:AI35"/>
    <mergeCell ref="AJ35:AR35"/>
    <mergeCell ref="AU35:BB35"/>
    <mergeCell ref="A32:N32"/>
    <mergeCell ref="O32:R32"/>
    <mergeCell ref="T32:AI32"/>
    <mergeCell ref="AJ32:AR32"/>
    <mergeCell ref="AU32:BB32"/>
    <mergeCell ref="A33:N33"/>
    <mergeCell ref="O33:R33"/>
    <mergeCell ref="T33:AI33"/>
    <mergeCell ref="AJ33:AR33"/>
    <mergeCell ref="AU33:BB33"/>
    <mergeCell ref="A30:N30"/>
    <mergeCell ref="O30:R30"/>
    <mergeCell ref="T30:AI30"/>
    <mergeCell ref="AJ30:AR30"/>
    <mergeCell ref="AU30:BB30"/>
    <mergeCell ref="A31:N31"/>
    <mergeCell ref="O31:R31"/>
    <mergeCell ref="T31:AI31"/>
    <mergeCell ref="AJ31:AR31"/>
    <mergeCell ref="AU31:BB31"/>
    <mergeCell ref="A28:N28"/>
    <mergeCell ref="O28:R28"/>
    <mergeCell ref="T28:AI28"/>
    <mergeCell ref="AJ28:AR28"/>
    <mergeCell ref="AU28:BB28"/>
    <mergeCell ref="A29:N29"/>
    <mergeCell ref="O29:R29"/>
    <mergeCell ref="T29:AI29"/>
    <mergeCell ref="AJ29:AR29"/>
    <mergeCell ref="AU29:BB29"/>
    <mergeCell ref="A26:N26"/>
    <mergeCell ref="O26:R26"/>
    <mergeCell ref="T26:AI26"/>
    <mergeCell ref="AJ26:AR26"/>
    <mergeCell ref="AU26:BB26"/>
    <mergeCell ref="A27:N27"/>
    <mergeCell ref="O27:R27"/>
    <mergeCell ref="T27:AI27"/>
    <mergeCell ref="AJ27:AR27"/>
    <mergeCell ref="AU27:BB27"/>
    <mergeCell ref="A24:N24"/>
    <mergeCell ref="O24:R24"/>
    <mergeCell ref="T24:AI24"/>
    <mergeCell ref="AJ24:AR24"/>
    <mergeCell ref="AU24:BB24"/>
    <mergeCell ref="A25:N25"/>
    <mergeCell ref="O25:R25"/>
    <mergeCell ref="T25:AI25"/>
    <mergeCell ref="AJ25:AR25"/>
    <mergeCell ref="AU25:BB25"/>
    <mergeCell ref="A22:N22"/>
    <mergeCell ref="O22:R22"/>
    <mergeCell ref="T22:AI22"/>
    <mergeCell ref="AJ22:AR22"/>
    <mergeCell ref="AU22:BB22"/>
    <mergeCell ref="A23:N23"/>
    <mergeCell ref="O23:R23"/>
    <mergeCell ref="T23:AI23"/>
    <mergeCell ref="AJ23:AR23"/>
    <mergeCell ref="AU23:BB23"/>
    <mergeCell ref="A19:R19"/>
    <mergeCell ref="T19:AI19"/>
    <mergeCell ref="AJ19:AR19"/>
    <mergeCell ref="AS19:AS21"/>
    <mergeCell ref="AT19:BF19"/>
    <mergeCell ref="BG19:BI19"/>
    <mergeCell ref="BF20:BF21"/>
    <mergeCell ref="BJ20:BJ21"/>
    <mergeCell ref="A21:N21"/>
    <mergeCell ref="O21:R21"/>
    <mergeCell ref="T21:AI21"/>
    <mergeCell ref="AJ21:AR21"/>
    <mergeCell ref="AU21:BB21"/>
    <mergeCell ref="A20:N20"/>
    <mergeCell ref="O20:R20"/>
    <mergeCell ref="T20:AI20"/>
    <mergeCell ref="AJ20:AR20"/>
    <mergeCell ref="AU20:BB20"/>
    <mergeCell ref="BE20:BE21"/>
    <mergeCell ref="A8:BD8"/>
    <mergeCell ref="A9:BD9"/>
    <mergeCell ref="L11:AI12"/>
    <mergeCell ref="AK11:AR11"/>
    <mergeCell ref="AK12:AR12"/>
    <mergeCell ref="AW13:BE13"/>
    <mergeCell ref="AX14:BE14"/>
    <mergeCell ref="O17:W17"/>
    <mergeCell ref="Z17:AQ17"/>
    <mergeCell ref="BE17:BJ17"/>
  </mergeCells>
  <pageMargins left="0" right="0" top="0" bottom="0" header="0" footer="0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2021-03-04T05:29:12Z</cp:lastPrinted>
  <dcterms:created xsi:type="dcterms:W3CDTF">2021-03-03T11:43:54Z</dcterms:created>
  <dcterms:modified xsi:type="dcterms:W3CDTF">2021-04-30T07:34:33Z</dcterms:modified>
</cp:coreProperties>
</file>