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mova.ns\Desktop\"/>
    </mc:Choice>
  </mc:AlternateContent>
  <bookViews>
    <workbookView xWindow="0" yWindow="0" windowWidth="28800" windowHeight="12330"/>
  </bookViews>
  <sheets>
    <sheet name="зарплата 2020" sheetId="4" r:id="rId1"/>
    <sheet name="сравнение 2019 и 2020" sheetId="5" r:id="rId2"/>
    <sheet name="ФОТ" sheetId="1" r:id="rId3"/>
    <sheet name="сравн СОТ" sheetId="2" r:id="rId4"/>
    <sheet name="Лист3" sheetId="3" r:id="rId5"/>
  </sheets>
  <definedNames>
    <definedName name="_xlnm.Print_Titles" localSheetId="0">'зарплата 2020'!$3:$3</definedName>
  </definedNames>
  <calcPr calcId="162913"/>
</workbook>
</file>

<file path=xl/calcChain.xml><?xml version="1.0" encoding="utf-8"?>
<calcChain xmlns="http://schemas.openxmlformats.org/spreadsheetml/2006/main">
  <c r="D7" i="4" l="1"/>
  <c r="K9" i="4"/>
  <c r="J11" i="4" s="1"/>
  <c r="I9" i="4"/>
  <c r="H11" i="4" s="1"/>
  <c r="G9" i="4"/>
  <c r="F11" i="4" s="1"/>
  <c r="E9" i="4"/>
  <c r="D11" i="4" s="1"/>
  <c r="C9" i="4"/>
  <c r="B11" i="4" s="1"/>
  <c r="C8" i="5" l="1"/>
  <c r="C9" i="5" s="1"/>
  <c r="E8" i="5"/>
  <c r="E9" i="5" s="1"/>
  <c r="G8" i="5"/>
  <c r="I8" i="5"/>
  <c r="I9" i="5" s="1"/>
  <c r="G9" i="5"/>
  <c r="C12" i="5"/>
  <c r="E12" i="5"/>
  <c r="G12" i="5"/>
  <c r="I12" i="5"/>
  <c r="C13" i="5"/>
  <c r="E13" i="5"/>
  <c r="G13" i="5"/>
  <c r="I13" i="5"/>
  <c r="C16" i="5"/>
  <c r="E16" i="5"/>
  <c r="G16" i="5"/>
  <c r="I16" i="5"/>
  <c r="C17" i="5"/>
  <c r="E17" i="5"/>
  <c r="G17" i="5"/>
  <c r="I17" i="5"/>
  <c r="C20" i="5"/>
  <c r="E20" i="5"/>
  <c r="G20" i="5"/>
  <c r="I20" i="5"/>
  <c r="C21" i="5"/>
  <c r="E21" i="5"/>
  <c r="G21" i="5"/>
  <c r="I21" i="5"/>
  <c r="C24" i="5"/>
  <c r="E24" i="5"/>
  <c r="G24" i="5"/>
  <c r="I24" i="5"/>
  <c r="C25" i="5"/>
  <c r="E25" i="5"/>
  <c r="G25" i="5"/>
  <c r="I25" i="5"/>
  <c r="K7" i="1" l="1"/>
  <c r="K8" i="1"/>
  <c r="K9" i="1"/>
  <c r="K10" i="1"/>
  <c r="K6" i="1"/>
  <c r="J7" i="1"/>
  <c r="L7" i="1" s="1"/>
  <c r="M7" i="1" s="1"/>
  <c r="N7" i="1" s="1"/>
  <c r="O7" i="1" s="1"/>
  <c r="H10" i="1"/>
  <c r="H9" i="1"/>
  <c r="J9" i="1" s="1"/>
  <c r="H8" i="1"/>
  <c r="J8" i="1" s="1"/>
  <c r="H7" i="1"/>
  <c r="H6" i="1"/>
  <c r="J6" i="1" s="1"/>
  <c r="L6" i="1" s="1"/>
  <c r="D7" i="1"/>
  <c r="E7" i="1" s="1"/>
  <c r="D8" i="1"/>
  <c r="E8" i="1" s="1"/>
  <c r="D9" i="1"/>
  <c r="E9" i="1" s="1"/>
  <c r="D10" i="1"/>
  <c r="E10" i="1" s="1"/>
  <c r="E6" i="1"/>
  <c r="E11" i="1" s="1"/>
  <c r="D6" i="1"/>
  <c r="M6" i="1" l="1"/>
  <c r="L10" i="1"/>
  <c r="M10" i="1" s="1"/>
  <c r="N10" i="1" s="1"/>
  <c r="O10" i="1" s="1"/>
  <c r="L8" i="1"/>
  <c r="M8" i="1" s="1"/>
  <c r="N8" i="1" s="1"/>
  <c r="O8" i="1" s="1"/>
  <c r="J10" i="1"/>
  <c r="L9" i="1"/>
  <c r="M9" i="1" s="1"/>
  <c r="N9" i="1" s="1"/>
  <c r="O9" i="1" s="1"/>
  <c r="L11" i="1" l="1"/>
  <c r="M11" i="1"/>
  <c r="N6" i="1"/>
  <c r="N11" i="1" s="1"/>
  <c r="O6" i="1" l="1"/>
  <c r="O11" i="1" s="1"/>
</calcChain>
</file>

<file path=xl/sharedStrings.xml><?xml version="1.0" encoding="utf-8"?>
<sst xmlns="http://schemas.openxmlformats.org/spreadsheetml/2006/main" count="174" uniqueCount="99">
  <si>
    <t>МАУ КДЦ "Буревестник"</t>
  </si>
  <si>
    <t>МАУК ПКИТ им.К.Г.Сахарова</t>
  </si>
  <si>
    <t xml:space="preserve">МАУИ ДТ "Колесо" им.Г.Б.Дроздова" </t>
  </si>
  <si>
    <t xml:space="preserve">МАУИ ТЮЗ "Дилижанс" </t>
  </si>
  <si>
    <t>Итого</t>
  </si>
  <si>
    <t>МАУ КЦ "Автоград"</t>
  </si>
  <si>
    <t>%</t>
  </si>
  <si>
    <t>Оклад, руб.</t>
  </si>
  <si>
    <t xml:space="preserve"> Ежемесячные стимулирующие выплаты (max)</t>
  </si>
  <si>
    <t>Единовременные стимулирующие выплаты (max)</t>
  </si>
  <si>
    <t>сумма, руб.</t>
  </si>
  <si>
    <t>Материальная помощь к отпуску на оздоровление (1 оклад), руб.</t>
  </si>
  <si>
    <t>2019 год</t>
  </si>
  <si>
    <t>Плановый ФОТ в год, тыс.руб.</t>
  </si>
  <si>
    <t>Дополнительная потребность на изменение системы оплат труда руководителей , тыс.руб.</t>
  </si>
  <si>
    <t>КОСГУ 211</t>
  </si>
  <si>
    <t>КОСГУ 213 (30,2%)</t>
  </si>
  <si>
    <t>Всего</t>
  </si>
  <si>
    <t>Проект заработной платы руководителей муниципальных автономных учреждений, находящихся в ведомственном подчинении департамента культуры администрации городского округа Тольятти, на 2020 год</t>
  </si>
  <si>
    <t xml:space="preserve">Наименование учреждения </t>
  </si>
  <si>
    <t xml:space="preserve"> МАУК "Парковый комплекс истории техники имени К.Г.Сахарова"</t>
  </si>
  <si>
    <t xml:space="preserve">МАУ "Культурно-досуговый центр "Буревестник" </t>
  </si>
  <si>
    <t>КЦ "Автоград"</t>
  </si>
  <si>
    <t xml:space="preserve">МАУИ "Театр юного зрителя "Дилижанс" </t>
  </si>
  <si>
    <t xml:space="preserve">МАУИ "Драматический театр "Колесо" им.Г.Б.Дроздова" </t>
  </si>
  <si>
    <t>ФИО руководителя</t>
  </si>
  <si>
    <t>Никитин Дмитрий Валерьевич</t>
  </si>
  <si>
    <t>Алексеев Андрей Анатольевич</t>
  </si>
  <si>
    <t>Лоскутов Дмитрий Юрьевич</t>
  </si>
  <si>
    <t>Миронова Ирина Алексеевна</t>
  </si>
  <si>
    <t>Незванкина Янина Николаевна</t>
  </si>
  <si>
    <t>Должностной оклад руководителя с 01.01.2020г., руб.</t>
  </si>
  <si>
    <t>Стимулирующие выплаты за счет средств бюджета</t>
  </si>
  <si>
    <t>Ежемесячная надбавка за ученую степень, почетное звание и почетные знаки, полученные за достижения в сфере образования, культуры и искусства, %</t>
  </si>
  <si>
    <t>Единовременная премия за особый вкалад в развитие городского округа Тольятти ( на основании служебной записки руководителя департамента культуры, согласованной с заместителем главы), руб.</t>
  </si>
  <si>
    <t>Итого среднемесячная зарплата за счет средств бюджета</t>
  </si>
  <si>
    <t>Среднемесячный размер стимулирующих выплат за счет средств бюджета</t>
  </si>
  <si>
    <t>Должностной оклад</t>
  </si>
  <si>
    <t>сумма</t>
  </si>
  <si>
    <t>фактически установленная</t>
  </si>
  <si>
    <t>max возможная</t>
  </si>
  <si>
    <t>2020 год</t>
  </si>
  <si>
    <t>Сравнение зарплаты руководителей МАУ за счет средств бюджета при переходе на новую систему оплаты труда</t>
  </si>
  <si>
    <t>Существует</t>
  </si>
  <si>
    <t>Предлагается</t>
  </si>
  <si>
    <t>Оклад = МРОТ *К</t>
  </si>
  <si>
    <r>
      <t xml:space="preserve">Ежемесячная надбавка за ученую степень, почетное звание, знак </t>
    </r>
    <r>
      <rPr>
        <i/>
        <sz val="12"/>
        <color theme="1"/>
        <rFont val="Times New Roman"/>
        <family val="1"/>
        <charset val="204"/>
      </rPr>
      <t>(бюджет)</t>
    </r>
  </si>
  <si>
    <r>
      <t xml:space="preserve">Ежемесячная надбавка за эффективность деятельности по итогам года </t>
    </r>
    <r>
      <rPr>
        <b/>
        <sz val="12"/>
        <color theme="1"/>
        <rFont val="Times New Roman"/>
        <family val="1"/>
        <charset val="204"/>
      </rPr>
      <t>150%</t>
    </r>
    <r>
      <rPr>
        <sz val="12"/>
        <color theme="1"/>
        <rFont val="Times New Roman"/>
        <family val="1"/>
        <charset val="204"/>
      </rPr>
      <t xml:space="preserve"> = 80%  общие + 70% отраслевые </t>
    </r>
    <r>
      <rPr>
        <i/>
        <sz val="12"/>
        <color theme="1"/>
        <rFont val="Times New Roman"/>
        <family val="1"/>
        <charset val="204"/>
      </rPr>
      <t xml:space="preserve"> (бюджет)</t>
    </r>
  </si>
  <si>
    <r>
      <t xml:space="preserve">Ежемесячная надбавка за профессиональное мастерство – </t>
    </r>
    <r>
      <rPr>
        <b/>
        <sz val="12"/>
        <color theme="1"/>
        <rFont val="Times New Roman"/>
        <family val="1"/>
        <charset val="204"/>
      </rPr>
      <t>30%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(бюджет)</t>
    </r>
  </si>
  <si>
    <r>
      <t xml:space="preserve">Единовременная премия по итогам работы за год - </t>
    </r>
    <r>
      <rPr>
        <b/>
        <sz val="12"/>
        <color theme="1"/>
        <rFont val="Times New Roman"/>
        <family val="1"/>
        <charset val="204"/>
      </rPr>
      <t>45%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(бюджет)</t>
    </r>
  </si>
  <si>
    <r>
      <t xml:space="preserve">Единовременная премия за эффективность управления имуществом - </t>
    </r>
    <r>
      <rPr>
        <b/>
        <sz val="12"/>
        <color theme="1"/>
        <rFont val="Times New Roman"/>
        <family val="1"/>
        <charset val="204"/>
      </rPr>
      <t>15%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(бюджет)</t>
    </r>
  </si>
  <si>
    <r>
      <t>Единовременная премия за эффективность деятельности учреждения  (по критериям постановления от 08.11.2011 №3872-п/1) -</t>
    </r>
    <r>
      <rPr>
        <b/>
        <sz val="12"/>
        <color theme="1"/>
        <rFont val="Times New Roman"/>
        <family val="1"/>
        <charset val="204"/>
      </rPr>
      <t>300%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(бюджет)</t>
    </r>
  </si>
  <si>
    <r>
      <t xml:space="preserve">Ежемесячная доплата за организацию работы по оказанию платных услуг </t>
    </r>
    <r>
      <rPr>
        <i/>
        <sz val="12"/>
        <color theme="1"/>
        <rFont val="Times New Roman"/>
        <family val="1"/>
        <charset val="204"/>
      </rPr>
      <t>(внебюджет)</t>
    </r>
  </si>
  <si>
    <t>планируется установить</t>
  </si>
  <si>
    <t>Расчет комплексного коэффициента сложности</t>
  </si>
  <si>
    <t xml:space="preserve">значение показателя </t>
  </si>
  <si>
    <t>значение  коэффициента</t>
  </si>
  <si>
    <t>% высококвалифицированных должностей от общей штатной численности</t>
  </si>
  <si>
    <t>20,5/44,5*100%=46%</t>
  </si>
  <si>
    <t>21/24*100%=87,5%</t>
  </si>
  <si>
    <t>100/124*100%=81%</t>
  </si>
  <si>
    <t>39/51*100=76,5%</t>
  </si>
  <si>
    <t>87,5/114*100%=78%</t>
  </si>
  <si>
    <t>Итого комплексный коэффициент сложности</t>
  </si>
  <si>
    <t>Штатная численность работников, ед.</t>
  </si>
  <si>
    <t>Площадь, на которой осуществляетс уставная деятельность, кв.м.</t>
  </si>
  <si>
    <t>Размер должностного оклада по должностям 1 квалификационного уровня ПКГ "Общеотраслевые должности служащих первого уровня", установленный в соответствии с таб.№ 1 приложения № 2 к Положению</t>
  </si>
  <si>
    <t>до 30%</t>
  </si>
  <si>
    <t>до 90%</t>
  </si>
  <si>
    <t>до 45%</t>
  </si>
  <si>
    <t>до  15%</t>
  </si>
  <si>
    <t>до 300%</t>
  </si>
  <si>
    <t>Ежемесячная надбавка за профессиональное мастерство,%</t>
  </si>
  <si>
    <t>Ежемесячная премия за качество выполняемой работы и предоставляемых услуг, %</t>
  </si>
  <si>
    <t>Единовременная премия по итогам работы за год, %</t>
  </si>
  <si>
    <t>Единовременная премия за эффективность управления имуществом, %</t>
  </si>
  <si>
    <t>Единовременная премия за эффективность деятельности автономного учреждения, %</t>
  </si>
  <si>
    <t>до 1 должностного оклада</t>
  </si>
  <si>
    <t>Стимулирующие выплаты за счет приносящей доход деятельности</t>
  </si>
  <si>
    <t>Ежемесячная доплата за организацию работы по оказанию платных услуг, %</t>
  </si>
  <si>
    <t>в процентах к должностному окладу в размере, не превышающем 10% от дохода, полученного автономным учреждением от оказания платных услуг</t>
  </si>
  <si>
    <t>1 должностной оклад</t>
  </si>
  <si>
    <t>Материальная помощь к отпуску на оздоровление, руб.</t>
  </si>
  <si>
    <t>Ямщикова О.И. 543 112</t>
  </si>
  <si>
    <t>Оклад = О*К</t>
  </si>
  <si>
    <t>(К = численность  работников + подразделения в разных зданиях + % квалифицированных должностей</t>
  </si>
  <si>
    <t>К = численность работников + площадь, на которой осуществляется деятельность + % высококвалифицированнных должностей</t>
  </si>
  <si>
    <t>О - оклад по должностям 1 квал. уровня ПКГ "Общеотраслевые должности служащих первого уровня", установленный в соответствии с таб.№ 1 приложения № 2 к Положению</t>
  </si>
  <si>
    <r>
      <t xml:space="preserve">Ежемесячная премия за качество выполняемой работы и предоставляемых услуг - </t>
    </r>
    <r>
      <rPr>
        <b/>
        <sz val="12"/>
        <color theme="1"/>
        <rFont val="Times New Roman"/>
        <family val="1"/>
        <charset val="204"/>
      </rPr>
      <t xml:space="preserve">90% </t>
    </r>
    <r>
      <rPr>
        <sz val="12"/>
        <color theme="1"/>
        <rFont val="Times New Roman"/>
        <family val="1"/>
        <charset val="204"/>
      </rPr>
      <t>(бюджет)</t>
    </r>
  </si>
  <si>
    <r>
      <t xml:space="preserve">Единовременная премия за особый вклад </t>
    </r>
    <r>
      <rPr>
        <i/>
        <sz val="12"/>
        <color theme="1"/>
        <rFont val="Times New Roman"/>
        <family val="1"/>
        <charset val="204"/>
      </rPr>
      <t>(экономия ФОТ, внебюджет)</t>
    </r>
  </si>
  <si>
    <r>
      <t xml:space="preserve">Материальная помощь к отпуску на оздоровление - </t>
    </r>
    <r>
      <rPr>
        <b/>
        <sz val="12"/>
        <color theme="1"/>
        <rFont val="Times New Roman"/>
        <family val="1"/>
        <charset val="204"/>
      </rPr>
      <t>1 долж.оклад</t>
    </r>
    <r>
      <rPr>
        <sz val="12"/>
        <color theme="1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(бюджет)</t>
    </r>
  </si>
  <si>
    <t>Сравнение систем оплаты труда руководителей муниципальных автономных учреждений, находящихся в ведомственном подчинении департамента культуры</t>
  </si>
  <si>
    <t>Козлова Н.И. 544 281</t>
  </si>
  <si>
    <r>
      <t xml:space="preserve">Единовременная премия по итогам работы за квартал, год, сезон </t>
    </r>
    <r>
      <rPr>
        <i/>
        <sz val="12"/>
        <color theme="1"/>
        <rFont val="Times New Roman"/>
        <family val="1"/>
        <charset val="204"/>
      </rPr>
      <t xml:space="preserve">(внебюджет) </t>
    </r>
    <r>
      <rPr>
        <sz val="12"/>
        <color theme="1"/>
        <rFont val="Times New Roman"/>
        <family val="1"/>
        <charset val="204"/>
      </rPr>
      <t xml:space="preserve">в соответствии с локальными нормативными актами учреждения </t>
    </r>
  </si>
  <si>
    <t>Основание для установления стимулирующих выплат - решение наблюдательного совета</t>
  </si>
  <si>
    <t>Основание для установления стимулирующих выплат - решение комиссии</t>
  </si>
  <si>
    <t>Расчет фонда оплаты труда руководителей  муниципальных автономных учреждений за счет средств бюджета городского округа Тольятти в соответствии  с проектом внесения изменений в Положение об оплате труда работников муниципальных учреждений, находящихся в ведомственном подчинении департамента культуры, в части изменения системы оплаты труда руководителей МАУ с 01.01.2020г.</t>
  </si>
  <si>
    <t>Проект 2020 год (новая система оплаты труда руководителей МАУ)</t>
  </si>
  <si>
    <t>2019 год (действующая система оплаты труда руководителей МАУ)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</si>
</sst>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1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2"/>
      <charset val="204"/>
    </font>
    <font>
      <b/>
      <sz val="10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i/>
      <sz val="10"/>
      <name val="Arial Cyr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2" applyNumberFormat="0" applyAlignment="0" applyProtection="0"/>
    <xf numFmtId="0" fontId="8" fillId="20" borderId="3" applyNumberFormat="0" applyAlignment="0" applyProtection="0"/>
    <xf numFmtId="0" fontId="9" fillId="20" borderId="2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23" borderId="9" applyNumberFormat="0" applyFont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/>
    </xf>
    <xf numFmtId="0" fontId="22" fillId="0" borderId="1" xfId="0" applyFont="1" applyFill="1" applyBorder="1"/>
    <xf numFmtId="0" fontId="2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wrapText="1"/>
    </xf>
    <xf numFmtId="0" fontId="0" fillId="0" borderId="0" xfId="0"/>
    <xf numFmtId="3" fontId="2" fillId="0" borderId="1" xfId="0" applyNumberFormat="1" applyFont="1" applyBorder="1"/>
    <xf numFmtId="3" fontId="25" fillId="0" borderId="1" xfId="0" applyNumberFormat="1" applyFont="1" applyBorder="1"/>
    <xf numFmtId="0" fontId="24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4" fillId="0" borderId="0" xfId="1"/>
    <xf numFmtId="0" fontId="26" fillId="0" borderId="0" xfId="1" applyFont="1" applyAlignment="1">
      <alignment horizontal="center" vertical="top" wrapText="1"/>
    </xf>
    <xf numFmtId="0" fontId="27" fillId="0" borderId="1" xfId="1" applyFont="1" applyBorder="1" applyAlignment="1">
      <alignment horizontal="center" vertical="center" wrapText="1"/>
    </xf>
    <xf numFmtId="0" fontId="29" fillId="0" borderId="1" xfId="1" applyFont="1" applyBorder="1" applyAlignment="1">
      <alignment vertical="top" wrapText="1"/>
    </xf>
    <xf numFmtId="0" fontId="31" fillId="0" borderId="0" xfId="1" applyFont="1"/>
    <xf numFmtId="3" fontId="26" fillId="0" borderId="11" xfId="1" applyNumberFormat="1" applyFont="1" applyFill="1" applyBorder="1" applyAlignment="1">
      <alignment horizontal="center" vertical="top" wrapText="1"/>
    </xf>
    <xf numFmtId="3" fontId="26" fillId="0" borderId="12" xfId="1" applyNumberFormat="1" applyFont="1" applyFill="1" applyBorder="1" applyAlignment="1">
      <alignment horizontal="center" vertical="top" wrapText="1"/>
    </xf>
    <xf numFmtId="0" fontId="32" fillId="0" borderId="1" xfId="1" applyFont="1" applyBorder="1" applyAlignment="1">
      <alignment vertical="top" wrapText="1"/>
    </xf>
    <xf numFmtId="0" fontId="4" fillId="0" borderId="0" xfId="1" applyFont="1"/>
    <xf numFmtId="0" fontId="33" fillId="0" borderId="0" xfId="1" applyFont="1"/>
    <xf numFmtId="0" fontId="32" fillId="0" borderId="1" xfId="1" applyFont="1" applyFill="1" applyBorder="1" applyAlignment="1">
      <alignment horizontal="left" vertical="center" wrapText="1"/>
    </xf>
    <xf numFmtId="0" fontId="27" fillId="0" borderId="0" xfId="1" applyFont="1" applyAlignment="1">
      <alignment vertical="top" wrapText="1"/>
    </xf>
    <xf numFmtId="0" fontId="27" fillId="0" borderId="0" xfId="1" applyFont="1"/>
    <xf numFmtId="3" fontId="36" fillId="0" borderId="1" xfId="0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6" fillId="0" borderId="0" xfId="0" applyFont="1"/>
    <xf numFmtId="0" fontId="22" fillId="0" borderId="1" xfId="0" applyFont="1" applyBorder="1" applyAlignment="1"/>
    <xf numFmtId="0" fontId="39" fillId="0" borderId="0" xfId="0" applyFont="1" applyAlignment="1">
      <alignment vertical="center"/>
    </xf>
    <xf numFmtId="0" fontId="27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35" fillId="0" borderId="1" xfId="0" applyFont="1" applyFill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34" fillId="0" borderId="1" xfId="0" applyFont="1" applyFill="1" applyBorder="1" applyAlignment="1">
      <alignment vertical="top" wrapText="1"/>
    </xf>
    <xf numFmtId="164" fontId="35" fillId="0" borderId="1" xfId="0" applyNumberFormat="1" applyFont="1" applyFill="1" applyBorder="1" applyAlignment="1">
      <alignment vertical="top" wrapText="1"/>
    </xf>
    <xf numFmtId="164" fontId="35" fillId="0" borderId="1" xfId="0" applyNumberFormat="1" applyFont="1" applyBorder="1" applyAlignment="1">
      <alignment vertical="top" wrapText="1"/>
    </xf>
    <xf numFmtId="0" fontId="32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0" xfId="0" applyFont="1" applyFill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0" fontId="35" fillId="0" borderId="1" xfId="0" applyNumberFormat="1" applyFont="1" applyFill="1" applyBorder="1" applyAlignment="1">
      <alignment vertical="top" wrapText="1"/>
    </xf>
    <xf numFmtId="0" fontId="40" fillId="0" borderId="1" xfId="0" applyFont="1" applyFill="1" applyBorder="1" applyAlignment="1">
      <alignment horizontal="center" vertical="top" wrapText="1"/>
    </xf>
    <xf numFmtId="0" fontId="32" fillId="0" borderId="1" xfId="0" applyFont="1" applyBorder="1" applyAlignment="1">
      <alignment horizontal="left" vertical="center" wrapText="1"/>
    </xf>
    <xf numFmtId="9" fontId="0" fillId="0" borderId="1" xfId="0" applyNumberFormat="1" applyFill="1" applyBorder="1" applyAlignment="1">
      <alignment horizontal="center" vertical="center"/>
    </xf>
    <xf numFmtId="0" fontId="39" fillId="0" borderId="1" xfId="0" applyFont="1" applyBorder="1" applyAlignment="1">
      <alignment vertical="center" wrapText="1"/>
    </xf>
    <xf numFmtId="0" fontId="0" fillId="0" borderId="14" xfId="0" applyBorder="1"/>
    <xf numFmtId="0" fontId="0" fillId="0" borderId="0" xfId="0" applyBorder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wrapText="1"/>
    </xf>
    <xf numFmtId="0" fontId="2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34" fillId="0" borderId="1" xfId="0" applyFont="1" applyFill="1" applyBorder="1" applyAlignment="1">
      <alignment horizontal="center" vertical="top" wrapText="1"/>
    </xf>
    <xf numFmtId="0" fontId="26" fillId="0" borderId="0" xfId="1" applyFont="1" applyAlignment="1">
      <alignment horizontal="center" vertical="top" wrapText="1"/>
    </xf>
    <xf numFmtId="0" fontId="28" fillId="0" borderId="1" xfId="1" applyFont="1" applyBorder="1" applyAlignment="1">
      <alignment horizontal="center" vertical="center" wrapText="1"/>
    </xf>
    <xf numFmtId="3" fontId="26" fillId="0" borderId="11" xfId="1" applyNumberFormat="1" applyFont="1" applyFill="1" applyBorder="1" applyAlignment="1">
      <alignment horizontal="center" vertical="top" wrapText="1"/>
    </xf>
    <xf numFmtId="3" fontId="26" fillId="0" borderId="12" xfId="1" applyNumberFormat="1" applyFont="1" applyFill="1" applyBorder="1" applyAlignment="1">
      <alignment horizontal="center" vertical="top" wrapText="1"/>
    </xf>
    <xf numFmtId="0" fontId="28" fillId="0" borderId="11" xfId="1" applyFont="1" applyBorder="1" applyAlignment="1">
      <alignment horizontal="center" vertical="center" wrapText="1"/>
    </xf>
    <xf numFmtId="0" fontId="28" fillId="0" borderId="12" xfId="1" applyFont="1" applyBorder="1" applyAlignment="1">
      <alignment horizontal="center" vertical="center" wrapText="1"/>
    </xf>
    <xf numFmtId="9" fontId="30" fillId="0" borderId="11" xfId="1" applyNumberFormat="1" applyFont="1" applyFill="1" applyBorder="1" applyAlignment="1">
      <alignment horizontal="center" vertical="top" wrapText="1"/>
    </xf>
    <xf numFmtId="9" fontId="30" fillId="0" borderId="12" xfId="1" applyNumberFormat="1" applyFont="1" applyFill="1" applyBorder="1" applyAlignment="1">
      <alignment horizontal="center" vertical="top" wrapText="1"/>
    </xf>
    <xf numFmtId="0" fontId="26" fillId="0" borderId="11" xfId="1" applyFont="1" applyFill="1" applyBorder="1" applyAlignment="1">
      <alignment horizontal="center" vertical="top" wrapText="1"/>
    </xf>
    <xf numFmtId="0" fontId="26" fillId="0" borderId="12" xfId="1" applyFont="1" applyFill="1" applyBorder="1" applyAlignment="1">
      <alignment horizontal="center" vertical="top" wrapText="1"/>
    </xf>
    <xf numFmtId="0" fontId="30" fillId="0" borderId="12" xfId="1" applyFont="1" applyFill="1" applyBorder="1" applyAlignment="1">
      <alignment horizontal="center" vertical="top" wrapText="1"/>
    </xf>
    <xf numFmtId="9" fontId="27" fillId="0" borderId="11" xfId="1" applyNumberFormat="1" applyFont="1" applyBorder="1" applyAlignment="1">
      <alignment horizontal="center" vertical="top"/>
    </xf>
    <xf numFmtId="9" fontId="27" fillId="0" borderId="12" xfId="1" applyNumberFormat="1" applyFont="1" applyBorder="1" applyAlignment="1">
      <alignment horizontal="center" vertical="top"/>
    </xf>
    <xf numFmtId="9" fontId="32" fillId="0" borderId="11" xfId="1" applyNumberFormat="1" applyFont="1" applyBorder="1" applyAlignment="1">
      <alignment horizontal="center" vertical="top" wrapText="1"/>
    </xf>
    <xf numFmtId="9" fontId="32" fillId="0" borderId="12" xfId="1" applyNumberFormat="1" applyFont="1" applyBorder="1" applyAlignment="1">
      <alignment horizontal="center" vertical="top" wrapText="1"/>
    </xf>
    <xf numFmtId="9" fontId="26" fillId="0" borderId="11" xfId="1" applyNumberFormat="1" applyFont="1" applyBorder="1" applyAlignment="1">
      <alignment horizontal="center" vertical="top" wrapText="1"/>
    </xf>
    <xf numFmtId="9" fontId="26" fillId="0" borderId="12" xfId="1" applyNumberFormat="1" applyFont="1" applyBorder="1" applyAlignment="1">
      <alignment horizontal="center" vertical="top" wrapText="1"/>
    </xf>
    <xf numFmtId="3" fontId="26" fillId="0" borderId="11" xfId="1" applyNumberFormat="1" applyFont="1" applyBorder="1" applyAlignment="1">
      <alignment horizontal="center" vertical="top" wrapText="1"/>
    </xf>
    <xf numFmtId="3" fontId="26" fillId="0" borderId="12" xfId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0" fillId="0" borderId="11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 3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topLeftCell="A6" zoomScale="85" zoomScaleNormal="85" workbookViewId="0">
      <selection activeCell="D10" sqref="D10"/>
    </sheetView>
  </sheetViews>
  <sheetFormatPr defaultColWidth="8.75" defaultRowHeight="12.75" outlineLevelRow="2" outlineLevelCol="1" x14ac:dyDescent="0.2"/>
  <cols>
    <col min="1" max="1" width="24.375" style="23" customWidth="1"/>
    <col min="2" max="2" width="14.125" style="23" customWidth="1" outlineLevel="1"/>
    <col min="3" max="3" width="8.875" style="23" customWidth="1" outlineLevel="1"/>
    <col min="4" max="4" width="12.875" style="23" customWidth="1" outlineLevel="1"/>
    <col min="5" max="5" width="8.75" style="24" customWidth="1" outlineLevel="1"/>
    <col min="6" max="6" width="13.25" style="24" customWidth="1" outlineLevel="1"/>
    <col min="7" max="7" width="8.875" style="24" customWidth="1" outlineLevel="1"/>
    <col min="8" max="8" width="13.75" style="24" customWidth="1" outlineLevel="1"/>
    <col min="9" max="9" width="7.625" style="12" customWidth="1" outlineLevel="1"/>
    <col min="10" max="10" width="13.75" style="12" customWidth="1"/>
    <col min="11" max="11" width="8.875" style="12" customWidth="1"/>
    <col min="12" max="12" width="8.25" style="12" customWidth="1"/>
    <col min="13" max="16384" width="8.75" style="12"/>
  </cols>
  <sheetData>
    <row r="1" spans="1:11" ht="30" customHeight="1" x14ac:dyDescent="0.2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15.75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49.9" customHeight="1" x14ac:dyDescent="0.2">
      <c r="A3" s="14" t="s">
        <v>19</v>
      </c>
      <c r="B3" s="64" t="s">
        <v>20</v>
      </c>
      <c r="C3" s="64"/>
      <c r="D3" s="64" t="s">
        <v>21</v>
      </c>
      <c r="E3" s="64"/>
      <c r="F3" s="64" t="s">
        <v>5</v>
      </c>
      <c r="G3" s="64"/>
      <c r="H3" s="64" t="s">
        <v>23</v>
      </c>
      <c r="I3" s="64"/>
      <c r="J3" s="64" t="s">
        <v>24</v>
      </c>
      <c r="K3" s="64"/>
    </row>
    <row r="4" spans="1:11" ht="35.450000000000003" hidden="1" customHeight="1" outlineLevel="1" x14ac:dyDescent="0.2">
      <c r="A4" s="14" t="s">
        <v>25</v>
      </c>
      <c r="B4" s="67" t="s">
        <v>26</v>
      </c>
      <c r="C4" s="68"/>
      <c r="D4" s="67" t="s">
        <v>27</v>
      </c>
      <c r="E4" s="68"/>
      <c r="F4" s="67" t="s">
        <v>28</v>
      </c>
      <c r="G4" s="68"/>
      <c r="H4" s="67" t="s">
        <v>29</v>
      </c>
      <c r="I4" s="68"/>
      <c r="J4" s="67" t="s">
        <v>30</v>
      </c>
      <c r="K4" s="68"/>
    </row>
    <row r="5" spans="1:11" ht="32.450000000000003" customHeight="1" collapsed="1" x14ac:dyDescent="0.2">
      <c r="A5" s="35" t="s">
        <v>54</v>
      </c>
      <c r="B5" s="36" t="s">
        <v>55</v>
      </c>
      <c r="C5" s="36" t="s">
        <v>56</v>
      </c>
      <c r="D5" s="36" t="s">
        <v>55</v>
      </c>
      <c r="E5" s="36" t="s">
        <v>56</v>
      </c>
      <c r="F5" s="36" t="s">
        <v>55</v>
      </c>
      <c r="G5" s="36" t="s">
        <v>56</v>
      </c>
      <c r="H5" s="36" t="s">
        <v>55</v>
      </c>
      <c r="I5" s="36" t="s">
        <v>56</v>
      </c>
      <c r="J5" s="36" t="s">
        <v>55</v>
      </c>
      <c r="K5" s="36" t="s">
        <v>56</v>
      </c>
    </row>
    <row r="6" spans="1:11" ht="25.9" customHeight="1" x14ac:dyDescent="0.2">
      <c r="A6" s="37" t="s">
        <v>64</v>
      </c>
      <c r="B6" s="49">
        <v>44.5</v>
      </c>
      <c r="C6" s="38">
        <v>0.8</v>
      </c>
      <c r="D6" s="49">
        <v>24</v>
      </c>
      <c r="E6" s="38">
        <v>0.5</v>
      </c>
      <c r="F6" s="49">
        <v>124</v>
      </c>
      <c r="G6" s="38">
        <v>1.5</v>
      </c>
      <c r="H6" s="49">
        <v>51</v>
      </c>
      <c r="I6" s="39">
        <v>1</v>
      </c>
      <c r="J6" s="50">
        <v>114</v>
      </c>
      <c r="K6" s="39">
        <v>1.5</v>
      </c>
    </row>
    <row r="7" spans="1:11" ht="43.9" customHeight="1" x14ac:dyDescent="0.2">
      <c r="A7" s="40" t="s">
        <v>65</v>
      </c>
      <c r="B7" s="62">
        <v>235468</v>
      </c>
      <c r="C7" s="38">
        <v>2.5</v>
      </c>
      <c r="D7" s="62">
        <f>142.2+1428.1</f>
        <v>1570.3</v>
      </c>
      <c r="E7" s="38">
        <v>1.5</v>
      </c>
      <c r="F7" s="62">
        <v>23765.4</v>
      </c>
      <c r="G7" s="38">
        <v>2</v>
      </c>
      <c r="H7" s="62">
        <v>1649.5</v>
      </c>
      <c r="I7" s="38">
        <v>1.5</v>
      </c>
      <c r="J7" s="62">
        <v>5802.5</v>
      </c>
      <c r="K7" s="38">
        <v>1.6</v>
      </c>
    </row>
    <row r="8" spans="1:11" ht="44.45" customHeight="1" x14ac:dyDescent="0.2">
      <c r="A8" s="37" t="s">
        <v>57</v>
      </c>
      <c r="B8" s="52" t="s">
        <v>58</v>
      </c>
      <c r="C8" s="41">
        <v>0.7</v>
      </c>
      <c r="D8" s="52" t="s">
        <v>59</v>
      </c>
      <c r="E8" s="51">
        <v>1</v>
      </c>
      <c r="F8" s="52" t="s">
        <v>60</v>
      </c>
      <c r="G8" s="51">
        <v>1</v>
      </c>
      <c r="H8" s="52" t="s">
        <v>61</v>
      </c>
      <c r="I8" s="42">
        <v>0.9</v>
      </c>
      <c r="J8" s="52" t="s">
        <v>62</v>
      </c>
      <c r="K8" s="42">
        <v>0.9</v>
      </c>
    </row>
    <row r="9" spans="1:11" ht="31.9" customHeight="1" x14ac:dyDescent="0.2">
      <c r="A9" s="35" t="s">
        <v>63</v>
      </c>
      <c r="B9" s="43"/>
      <c r="C9" s="44">
        <f>SUM(C6:C8)</f>
        <v>4</v>
      </c>
      <c r="D9" s="43"/>
      <c r="E9" s="44">
        <f>SUM(E6:E8)</f>
        <v>3</v>
      </c>
      <c r="F9" s="43"/>
      <c r="G9" s="44">
        <f>SUM(G6:G8)</f>
        <v>4.5</v>
      </c>
      <c r="H9" s="45"/>
      <c r="I9" s="46">
        <f>SUM(I6:I8)</f>
        <v>3.4</v>
      </c>
      <c r="J9" s="45"/>
      <c r="K9" s="46">
        <f>SUM(K6:K8)</f>
        <v>4</v>
      </c>
    </row>
    <row r="10" spans="1:11" ht="64.150000000000006" customHeight="1" x14ac:dyDescent="0.2">
      <c r="A10" s="53" t="s">
        <v>66</v>
      </c>
      <c r="B10" s="47"/>
      <c r="C10" s="44">
        <v>8407</v>
      </c>
      <c r="D10" s="47"/>
      <c r="E10" s="44">
        <v>8407</v>
      </c>
      <c r="F10" s="47"/>
      <c r="G10" s="44">
        <v>8407</v>
      </c>
      <c r="H10" s="48"/>
      <c r="I10" s="44">
        <v>8407</v>
      </c>
      <c r="J10" s="48"/>
      <c r="K10" s="44">
        <v>8407</v>
      </c>
    </row>
    <row r="11" spans="1:11" s="16" customFormat="1" ht="40.9" customHeight="1" x14ac:dyDescent="0.2">
      <c r="A11" s="15" t="s">
        <v>31</v>
      </c>
      <c r="B11" s="65">
        <f>C9*C10</f>
        <v>33628</v>
      </c>
      <c r="C11" s="66"/>
      <c r="D11" s="65">
        <f t="shared" ref="D11" si="0">E9*E10</f>
        <v>25221</v>
      </c>
      <c r="E11" s="66"/>
      <c r="F11" s="65">
        <f t="shared" ref="F11" si="1">G9*G10</f>
        <v>37831.5</v>
      </c>
      <c r="G11" s="66"/>
      <c r="H11" s="65">
        <f t="shared" ref="H11" si="2">I9*I10</f>
        <v>28583.8</v>
      </c>
      <c r="I11" s="66"/>
      <c r="J11" s="65">
        <f t="shared" ref="J11" si="3">K9*K10</f>
        <v>33628</v>
      </c>
      <c r="K11" s="66"/>
    </row>
    <row r="12" spans="1:11" s="16" customFormat="1" ht="25.5" x14ac:dyDescent="0.2">
      <c r="A12" s="15" t="s">
        <v>32</v>
      </c>
      <c r="B12" s="17"/>
      <c r="C12" s="18"/>
      <c r="D12" s="17"/>
      <c r="E12" s="18"/>
      <c r="F12" s="17"/>
      <c r="G12" s="18"/>
      <c r="H12" s="17"/>
      <c r="I12" s="18"/>
      <c r="J12" s="17"/>
      <c r="K12" s="18"/>
    </row>
    <row r="13" spans="1:11" s="16" customFormat="1" ht="42.6" customHeight="1" outlineLevel="1" x14ac:dyDescent="0.2">
      <c r="A13" s="19" t="s">
        <v>33</v>
      </c>
      <c r="B13" s="71"/>
      <c r="C13" s="72"/>
      <c r="D13" s="71"/>
      <c r="E13" s="72"/>
      <c r="F13" s="71"/>
      <c r="G13" s="72"/>
      <c r="H13" s="69">
        <v>0.2</v>
      </c>
      <c r="I13" s="73"/>
      <c r="J13" s="71"/>
      <c r="K13" s="72"/>
    </row>
    <row r="14" spans="1:11" s="20" customFormat="1" ht="22.5" outlineLevel="2" x14ac:dyDescent="0.2">
      <c r="A14" s="19" t="s">
        <v>72</v>
      </c>
      <c r="B14" s="69" t="s">
        <v>67</v>
      </c>
      <c r="C14" s="70"/>
      <c r="D14" s="69" t="s">
        <v>67</v>
      </c>
      <c r="E14" s="70"/>
      <c r="F14" s="69" t="s">
        <v>67</v>
      </c>
      <c r="G14" s="70"/>
      <c r="H14" s="69" t="s">
        <v>67</v>
      </c>
      <c r="I14" s="70"/>
      <c r="J14" s="69" t="s">
        <v>67</v>
      </c>
      <c r="K14" s="70"/>
    </row>
    <row r="15" spans="1:11" s="21" customFormat="1" ht="31.9" customHeight="1" outlineLevel="2" x14ac:dyDescent="0.2">
      <c r="A15" s="19" t="s">
        <v>73</v>
      </c>
      <c r="B15" s="69" t="s">
        <v>68</v>
      </c>
      <c r="C15" s="70"/>
      <c r="D15" s="69" t="s">
        <v>68</v>
      </c>
      <c r="E15" s="70"/>
      <c r="F15" s="69" t="s">
        <v>68</v>
      </c>
      <c r="G15" s="70"/>
      <c r="H15" s="69" t="s">
        <v>68</v>
      </c>
      <c r="I15" s="70"/>
      <c r="J15" s="69" t="s">
        <v>68</v>
      </c>
      <c r="K15" s="70"/>
    </row>
    <row r="16" spans="1:11" s="21" customFormat="1" ht="22.5" outlineLevel="2" x14ac:dyDescent="0.2">
      <c r="A16" s="19" t="s">
        <v>74</v>
      </c>
      <c r="B16" s="69" t="s">
        <v>69</v>
      </c>
      <c r="C16" s="70"/>
      <c r="D16" s="69" t="s">
        <v>69</v>
      </c>
      <c r="E16" s="70"/>
      <c r="F16" s="69" t="s">
        <v>69</v>
      </c>
      <c r="G16" s="70"/>
      <c r="H16" s="69" t="s">
        <v>69</v>
      </c>
      <c r="I16" s="70"/>
      <c r="J16" s="69" t="s">
        <v>69</v>
      </c>
      <c r="K16" s="70"/>
    </row>
    <row r="17" spans="1:11" s="21" customFormat="1" ht="22.9" customHeight="1" outlineLevel="2" x14ac:dyDescent="0.2">
      <c r="A17" s="19" t="s">
        <v>75</v>
      </c>
      <c r="B17" s="69" t="s">
        <v>70</v>
      </c>
      <c r="C17" s="70"/>
      <c r="D17" s="69" t="s">
        <v>70</v>
      </c>
      <c r="E17" s="70"/>
      <c r="F17" s="69" t="s">
        <v>70</v>
      </c>
      <c r="G17" s="70"/>
      <c r="H17" s="69" t="s">
        <v>70</v>
      </c>
      <c r="I17" s="70"/>
      <c r="J17" s="69" t="s">
        <v>70</v>
      </c>
      <c r="K17" s="70"/>
    </row>
    <row r="18" spans="1:11" s="21" customFormat="1" ht="36" customHeight="1" outlineLevel="2" x14ac:dyDescent="0.2">
      <c r="A18" s="19" t="s">
        <v>76</v>
      </c>
      <c r="B18" s="69" t="s">
        <v>71</v>
      </c>
      <c r="C18" s="70"/>
      <c r="D18" s="69" t="s">
        <v>71</v>
      </c>
      <c r="E18" s="70"/>
      <c r="F18" s="69" t="s">
        <v>71</v>
      </c>
      <c r="G18" s="70"/>
      <c r="H18" s="69" t="s">
        <v>71</v>
      </c>
      <c r="I18" s="70"/>
      <c r="J18" s="69" t="s">
        <v>71</v>
      </c>
      <c r="K18" s="70"/>
    </row>
    <row r="19" spans="1:11" s="21" customFormat="1" ht="61.9" customHeight="1" outlineLevel="2" x14ac:dyDescent="0.2">
      <c r="A19" s="22" t="s">
        <v>34</v>
      </c>
      <c r="B19" s="74" t="s">
        <v>77</v>
      </c>
      <c r="C19" s="75"/>
      <c r="D19" s="74" t="s">
        <v>77</v>
      </c>
      <c r="E19" s="75"/>
      <c r="F19" s="74" t="s">
        <v>77</v>
      </c>
      <c r="G19" s="75"/>
      <c r="H19" s="74" t="s">
        <v>77</v>
      </c>
      <c r="I19" s="75"/>
      <c r="J19" s="74" t="s">
        <v>77</v>
      </c>
      <c r="K19" s="75"/>
    </row>
    <row r="20" spans="1:11" s="21" customFormat="1" ht="27" customHeight="1" outlineLevel="2" x14ac:dyDescent="0.2">
      <c r="A20" s="22" t="s">
        <v>82</v>
      </c>
      <c r="B20" s="74" t="s">
        <v>81</v>
      </c>
      <c r="C20" s="75"/>
      <c r="D20" s="74" t="s">
        <v>81</v>
      </c>
      <c r="E20" s="75"/>
      <c r="F20" s="74" t="s">
        <v>81</v>
      </c>
      <c r="G20" s="75"/>
      <c r="H20" s="74" t="s">
        <v>81</v>
      </c>
      <c r="I20" s="75"/>
      <c r="J20" s="74" t="s">
        <v>81</v>
      </c>
      <c r="K20" s="75"/>
    </row>
    <row r="21" spans="1:11" s="16" customFormat="1" ht="38.25" outlineLevel="2" x14ac:dyDescent="0.2">
      <c r="A21" s="15" t="s">
        <v>78</v>
      </c>
      <c r="B21" s="78"/>
      <c r="C21" s="79"/>
      <c r="D21" s="78"/>
      <c r="E21" s="79"/>
      <c r="F21" s="78"/>
      <c r="G21" s="79"/>
      <c r="H21" s="80"/>
      <c r="I21" s="81"/>
      <c r="J21" s="78"/>
      <c r="K21" s="79"/>
    </row>
    <row r="22" spans="1:11" s="20" customFormat="1" ht="52.15" customHeight="1" outlineLevel="2" x14ac:dyDescent="0.2">
      <c r="A22" s="19" t="s">
        <v>79</v>
      </c>
      <c r="B22" s="76" t="s">
        <v>80</v>
      </c>
      <c r="C22" s="77"/>
      <c r="D22" s="76" t="s">
        <v>80</v>
      </c>
      <c r="E22" s="77"/>
      <c r="F22" s="76" t="s">
        <v>80</v>
      </c>
      <c r="G22" s="77"/>
      <c r="H22" s="76" t="s">
        <v>80</v>
      </c>
      <c r="I22" s="77"/>
      <c r="J22" s="76" t="s">
        <v>80</v>
      </c>
      <c r="K22" s="77"/>
    </row>
    <row r="25" spans="1:11" x14ac:dyDescent="0.2">
      <c r="A25" s="23" t="s">
        <v>83</v>
      </c>
    </row>
  </sheetData>
  <mergeCells count="66">
    <mergeCell ref="B21:C21"/>
    <mergeCell ref="D21:E21"/>
    <mergeCell ref="F21:G21"/>
    <mergeCell ref="H21:I21"/>
    <mergeCell ref="J21:K21"/>
    <mergeCell ref="B22:C22"/>
    <mergeCell ref="D22:E22"/>
    <mergeCell ref="F22:G22"/>
    <mergeCell ref="H22:I22"/>
    <mergeCell ref="J22:K22"/>
    <mergeCell ref="B19:C19"/>
    <mergeCell ref="D19:E19"/>
    <mergeCell ref="F19:G19"/>
    <mergeCell ref="H19:I19"/>
    <mergeCell ref="J19:K19"/>
    <mergeCell ref="B20:C20"/>
    <mergeCell ref="D20:E20"/>
    <mergeCell ref="F20:G20"/>
    <mergeCell ref="H20:I20"/>
    <mergeCell ref="J20:K20"/>
    <mergeCell ref="B17:C17"/>
    <mergeCell ref="D17:E17"/>
    <mergeCell ref="F17:G17"/>
    <mergeCell ref="H17:I17"/>
    <mergeCell ref="J17:K17"/>
    <mergeCell ref="B18:C18"/>
    <mergeCell ref="D18:E18"/>
    <mergeCell ref="F18:G18"/>
    <mergeCell ref="H18:I18"/>
    <mergeCell ref="J18:K18"/>
    <mergeCell ref="B15:C15"/>
    <mergeCell ref="D15:E15"/>
    <mergeCell ref="F15:G15"/>
    <mergeCell ref="H15:I15"/>
    <mergeCell ref="J15:K15"/>
    <mergeCell ref="B16:C16"/>
    <mergeCell ref="D16:E16"/>
    <mergeCell ref="F16:G16"/>
    <mergeCell ref="H16:I16"/>
    <mergeCell ref="J16:K16"/>
    <mergeCell ref="B13:C13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B4:C4"/>
    <mergeCell ref="D4:E4"/>
    <mergeCell ref="F4:G4"/>
    <mergeCell ref="H4:I4"/>
    <mergeCell ref="J4:K4"/>
    <mergeCell ref="B11:C11"/>
    <mergeCell ref="D11:E11"/>
    <mergeCell ref="F11:G11"/>
    <mergeCell ref="H11:I11"/>
    <mergeCell ref="J11:K11"/>
    <mergeCell ref="A1:K1"/>
    <mergeCell ref="B3:C3"/>
    <mergeCell ref="D3:E3"/>
    <mergeCell ref="F3:G3"/>
    <mergeCell ref="H3:I3"/>
    <mergeCell ref="J3:K3"/>
  </mergeCells>
  <pageMargins left="0" right="0" top="0.98425196850393704" bottom="0" header="0.51181102362204722" footer="0.51181102362204722"/>
  <pageSetup paperSize="9" scale="99" fitToHeight="0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="70" zoomScaleNormal="70" workbookViewId="0">
      <selection activeCell="M21" sqref="M21:M22"/>
    </sheetView>
  </sheetViews>
  <sheetFormatPr defaultColWidth="8.75" defaultRowHeight="15.75" x14ac:dyDescent="0.25"/>
  <cols>
    <col min="1" max="1" width="20.625" style="7" customWidth="1"/>
    <col min="2" max="2" width="6.75" style="7" customWidth="1"/>
    <col min="3" max="3" width="8.75" style="7"/>
    <col min="4" max="4" width="6.75" style="7" customWidth="1"/>
    <col min="5" max="5" width="8.75" style="7"/>
    <col min="6" max="6" width="6.875" style="7" customWidth="1"/>
    <col min="7" max="7" width="8.75" style="7"/>
    <col min="8" max="8" width="6.75" style="7" customWidth="1"/>
    <col min="9" max="16384" width="8.75" style="7"/>
  </cols>
  <sheetData>
    <row r="1" spans="1:9" ht="36" customHeight="1" x14ac:dyDescent="0.25">
      <c r="A1" s="85" t="s">
        <v>42</v>
      </c>
      <c r="B1" s="85"/>
      <c r="C1" s="85"/>
      <c r="D1" s="85"/>
      <c r="E1" s="85"/>
      <c r="F1" s="85"/>
      <c r="G1" s="85"/>
      <c r="H1" s="85"/>
      <c r="I1" s="85"/>
    </row>
    <row r="3" spans="1:9" x14ac:dyDescent="0.25">
      <c r="A3" s="89"/>
      <c r="B3" s="90" t="s">
        <v>12</v>
      </c>
      <c r="C3" s="91"/>
      <c r="D3" s="91"/>
      <c r="E3" s="91"/>
      <c r="F3" s="91" t="s">
        <v>41</v>
      </c>
      <c r="G3" s="91"/>
      <c r="H3" s="91"/>
      <c r="I3" s="92"/>
    </row>
    <row r="4" spans="1:9" ht="27" customHeight="1" x14ac:dyDescent="0.25">
      <c r="A4" s="89"/>
      <c r="B4" s="82" t="s">
        <v>40</v>
      </c>
      <c r="C4" s="82"/>
      <c r="D4" s="83" t="s">
        <v>39</v>
      </c>
      <c r="E4" s="84"/>
      <c r="F4" s="82" t="s">
        <v>40</v>
      </c>
      <c r="G4" s="82"/>
      <c r="H4" s="83" t="s">
        <v>53</v>
      </c>
      <c r="I4" s="84"/>
    </row>
    <row r="5" spans="1:9" x14ac:dyDescent="0.25">
      <c r="A5" s="89"/>
      <c r="B5" s="5" t="s">
        <v>6</v>
      </c>
      <c r="C5" s="5" t="s">
        <v>38</v>
      </c>
      <c r="D5" s="5" t="s">
        <v>6</v>
      </c>
      <c r="E5" s="5" t="s">
        <v>38</v>
      </c>
      <c r="F5" s="5" t="s">
        <v>6</v>
      </c>
      <c r="G5" s="5" t="s">
        <v>38</v>
      </c>
      <c r="H5" s="5" t="s">
        <v>6</v>
      </c>
      <c r="I5" s="5" t="s">
        <v>38</v>
      </c>
    </row>
    <row r="6" spans="1:9" x14ac:dyDescent="0.25">
      <c r="A6" s="31" t="s">
        <v>22</v>
      </c>
      <c r="B6" s="2"/>
      <c r="C6" s="2"/>
      <c r="D6" s="2"/>
      <c r="E6" s="2"/>
      <c r="F6" s="2"/>
      <c r="G6" s="2"/>
      <c r="H6" s="2"/>
      <c r="I6" s="2"/>
    </row>
    <row r="7" spans="1:9" x14ac:dyDescent="0.25">
      <c r="A7" s="30" t="s">
        <v>37</v>
      </c>
      <c r="B7" s="93">
        <v>37224</v>
      </c>
      <c r="C7" s="94"/>
      <c r="D7" s="94"/>
      <c r="E7" s="95"/>
      <c r="F7" s="93">
        <v>37832</v>
      </c>
      <c r="G7" s="94"/>
      <c r="H7" s="94"/>
      <c r="I7" s="95"/>
    </row>
    <row r="8" spans="1:9" ht="39" x14ac:dyDescent="0.25">
      <c r="A8" s="30" t="s">
        <v>36</v>
      </c>
      <c r="B8" s="29">
        <v>1.5</v>
      </c>
      <c r="C8" s="28">
        <f>ROUND(B7*B8,0)</f>
        <v>55836</v>
      </c>
      <c r="D8" s="29">
        <v>1.5</v>
      </c>
      <c r="E8" s="28">
        <f>ROUND(B7*D8,0)</f>
        <v>55836</v>
      </c>
      <c r="F8" s="29">
        <v>1.5</v>
      </c>
      <c r="G8" s="28">
        <f>ROUND(F7*F8,0)</f>
        <v>56748</v>
      </c>
      <c r="H8" s="54">
        <v>1.4</v>
      </c>
      <c r="I8" s="28">
        <f>ROUND(F7*H8,0)</f>
        <v>52965</v>
      </c>
    </row>
    <row r="9" spans="1:9" s="32" customFormat="1" ht="40.5" x14ac:dyDescent="0.25">
      <c r="A9" s="27" t="s">
        <v>35</v>
      </c>
      <c r="B9" s="26"/>
      <c r="C9" s="25">
        <f>B7+C8</f>
        <v>93060</v>
      </c>
      <c r="D9" s="26"/>
      <c r="E9" s="25">
        <f>B7+E8</f>
        <v>93060</v>
      </c>
      <c r="F9" s="26"/>
      <c r="G9" s="25">
        <f>F7+G8</f>
        <v>94580</v>
      </c>
      <c r="H9" s="26"/>
      <c r="I9" s="25">
        <f>F7+I8</f>
        <v>90797</v>
      </c>
    </row>
    <row r="10" spans="1:9" ht="13.9" customHeight="1" x14ac:dyDescent="0.25">
      <c r="A10" s="33" t="s">
        <v>0</v>
      </c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30" t="s">
        <v>37</v>
      </c>
      <c r="B11" s="86">
        <v>28200</v>
      </c>
      <c r="C11" s="87"/>
      <c r="D11" s="87"/>
      <c r="E11" s="88"/>
      <c r="F11" s="86">
        <v>25221</v>
      </c>
      <c r="G11" s="87"/>
      <c r="H11" s="87"/>
      <c r="I11" s="88"/>
    </row>
    <row r="12" spans="1:9" ht="39" x14ac:dyDescent="0.25">
      <c r="A12" s="30" t="s">
        <v>36</v>
      </c>
      <c r="B12" s="29">
        <v>1.5</v>
      </c>
      <c r="C12" s="28">
        <f>ROUND(B11*B12,0)</f>
        <v>42300</v>
      </c>
      <c r="D12" s="29">
        <v>1.3</v>
      </c>
      <c r="E12" s="28">
        <f>ROUND(B11*D12,0)</f>
        <v>36660</v>
      </c>
      <c r="F12" s="29">
        <v>1.5</v>
      </c>
      <c r="G12" s="28">
        <f>ROUND(F11*F12,0)</f>
        <v>37832</v>
      </c>
      <c r="H12" s="54">
        <v>1.25</v>
      </c>
      <c r="I12" s="28">
        <f>ROUND(F11*H12,0)</f>
        <v>31526</v>
      </c>
    </row>
    <row r="13" spans="1:9" s="32" customFormat="1" ht="40.5" x14ac:dyDescent="0.25">
      <c r="A13" s="27" t="s">
        <v>35</v>
      </c>
      <c r="B13" s="26"/>
      <c r="C13" s="25">
        <f>B11+C12</f>
        <v>70500</v>
      </c>
      <c r="D13" s="26"/>
      <c r="E13" s="25">
        <f>B11+E12</f>
        <v>64860</v>
      </c>
      <c r="F13" s="26"/>
      <c r="G13" s="25">
        <f>F11+G12</f>
        <v>63053</v>
      </c>
      <c r="H13" s="26"/>
      <c r="I13" s="25">
        <f>F11+I12</f>
        <v>56747</v>
      </c>
    </row>
    <row r="14" spans="1:9" x14ac:dyDescent="0.25">
      <c r="A14" s="33" t="s">
        <v>1</v>
      </c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30" t="s">
        <v>37</v>
      </c>
      <c r="B15" s="86">
        <v>25944</v>
      </c>
      <c r="C15" s="87"/>
      <c r="D15" s="87"/>
      <c r="E15" s="88"/>
      <c r="F15" s="86">
        <v>33628</v>
      </c>
      <c r="G15" s="87"/>
      <c r="H15" s="87"/>
      <c r="I15" s="88"/>
    </row>
    <row r="16" spans="1:9" ht="39" x14ac:dyDescent="0.25">
      <c r="A16" s="30" t="s">
        <v>36</v>
      </c>
      <c r="B16" s="29">
        <v>1.5</v>
      </c>
      <c r="C16" s="28">
        <f>ROUND(B15*B16,0)</f>
        <v>38916</v>
      </c>
      <c r="D16" s="29">
        <v>1</v>
      </c>
      <c r="E16" s="28">
        <f>ROUND(B15*D16,0)</f>
        <v>25944</v>
      </c>
      <c r="F16" s="29">
        <v>1.5</v>
      </c>
      <c r="G16" s="28">
        <f>ROUND(F15*F16,0)</f>
        <v>50442</v>
      </c>
      <c r="H16" s="54">
        <v>1.3</v>
      </c>
      <c r="I16" s="28">
        <f>ROUND(F15*H16,0)</f>
        <v>43716</v>
      </c>
    </row>
    <row r="17" spans="1:9" s="32" customFormat="1" ht="40.5" x14ac:dyDescent="0.25">
      <c r="A17" s="27" t="s">
        <v>35</v>
      </c>
      <c r="B17" s="26"/>
      <c r="C17" s="25">
        <f>B15+C16</f>
        <v>64860</v>
      </c>
      <c r="D17" s="26"/>
      <c r="E17" s="25">
        <f>B15+E16</f>
        <v>51888</v>
      </c>
      <c r="F17" s="26"/>
      <c r="G17" s="25">
        <f>F15+G16</f>
        <v>84070</v>
      </c>
      <c r="H17" s="26"/>
      <c r="I17" s="25">
        <f>F15+I16</f>
        <v>77344</v>
      </c>
    </row>
    <row r="18" spans="1:9" x14ac:dyDescent="0.25">
      <c r="A18" s="31" t="s">
        <v>2</v>
      </c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30" t="s">
        <v>37</v>
      </c>
      <c r="B19" s="86">
        <v>36096</v>
      </c>
      <c r="C19" s="87"/>
      <c r="D19" s="87"/>
      <c r="E19" s="88"/>
      <c r="F19" s="86">
        <v>33628</v>
      </c>
      <c r="G19" s="87"/>
      <c r="H19" s="87"/>
      <c r="I19" s="88"/>
    </row>
    <row r="20" spans="1:9" ht="39" x14ac:dyDescent="0.25">
      <c r="A20" s="30" t="s">
        <v>36</v>
      </c>
      <c r="B20" s="29">
        <v>1.5</v>
      </c>
      <c r="C20" s="28">
        <f>ROUND(B19*B20,0)</f>
        <v>54144</v>
      </c>
      <c r="D20" s="29">
        <v>1.3</v>
      </c>
      <c r="E20" s="28">
        <f>ROUND(B19*D20,0)</f>
        <v>46925</v>
      </c>
      <c r="F20" s="29">
        <v>1.5</v>
      </c>
      <c r="G20" s="28">
        <f>ROUND(F19*F20,0)</f>
        <v>50442</v>
      </c>
      <c r="H20" s="54">
        <v>1.4</v>
      </c>
      <c r="I20" s="28">
        <f>ROUND(F19*H20,0)</f>
        <v>47079</v>
      </c>
    </row>
    <row r="21" spans="1:9" ht="40.5" x14ac:dyDescent="0.25">
      <c r="A21" s="27" t="s">
        <v>35</v>
      </c>
      <c r="B21" s="26"/>
      <c r="C21" s="25">
        <f>B19+C20</f>
        <v>90240</v>
      </c>
      <c r="D21" s="26"/>
      <c r="E21" s="25">
        <f>B19+E20</f>
        <v>83021</v>
      </c>
      <c r="F21" s="26"/>
      <c r="G21" s="25">
        <f>F19+G20</f>
        <v>84070</v>
      </c>
      <c r="H21" s="26"/>
      <c r="I21" s="25">
        <f>F19+I20</f>
        <v>80707</v>
      </c>
    </row>
    <row r="22" spans="1:9" x14ac:dyDescent="0.25">
      <c r="A22" s="31" t="s">
        <v>3</v>
      </c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30" t="s">
        <v>37</v>
      </c>
      <c r="B23" s="86">
        <v>22560</v>
      </c>
      <c r="C23" s="87"/>
      <c r="D23" s="87"/>
      <c r="E23" s="88"/>
      <c r="F23" s="86">
        <v>28584</v>
      </c>
      <c r="G23" s="87"/>
      <c r="H23" s="87"/>
      <c r="I23" s="88"/>
    </row>
    <row r="24" spans="1:9" ht="39" x14ac:dyDescent="0.25">
      <c r="A24" s="30" t="s">
        <v>36</v>
      </c>
      <c r="B24" s="29">
        <v>1.7</v>
      </c>
      <c r="C24" s="28">
        <f>ROUND(B23*B24,0)</f>
        <v>38352</v>
      </c>
      <c r="D24" s="29">
        <v>1.7</v>
      </c>
      <c r="E24" s="28">
        <f>ROUND(B23*D24,0)</f>
        <v>38352</v>
      </c>
      <c r="F24" s="29">
        <v>1.7</v>
      </c>
      <c r="G24" s="28">
        <f>ROUND(F23*F24,0)</f>
        <v>48593</v>
      </c>
      <c r="H24" s="54">
        <v>1.4</v>
      </c>
      <c r="I24" s="28">
        <f>ROUND(F23*H24,0)</f>
        <v>40018</v>
      </c>
    </row>
    <row r="25" spans="1:9" ht="40.5" x14ac:dyDescent="0.25">
      <c r="A25" s="27" t="s">
        <v>35</v>
      </c>
      <c r="B25" s="26"/>
      <c r="C25" s="25">
        <f>B23+C24</f>
        <v>60912</v>
      </c>
      <c r="D25" s="26"/>
      <c r="E25" s="25">
        <f>B23+E24</f>
        <v>60912</v>
      </c>
      <c r="F25" s="26"/>
      <c r="G25" s="25">
        <f>F23+G24</f>
        <v>77177</v>
      </c>
      <c r="H25" s="26"/>
      <c r="I25" s="25">
        <f>F23+I24</f>
        <v>68602</v>
      </c>
    </row>
    <row r="28" spans="1:9" x14ac:dyDescent="0.25">
      <c r="A28" s="7" t="s">
        <v>83</v>
      </c>
    </row>
  </sheetData>
  <mergeCells count="18">
    <mergeCell ref="B23:E23"/>
    <mergeCell ref="F23:I23"/>
    <mergeCell ref="B11:E11"/>
    <mergeCell ref="F11:I11"/>
    <mergeCell ref="A3:A5"/>
    <mergeCell ref="B3:E3"/>
    <mergeCell ref="F3:I3"/>
    <mergeCell ref="B7:E7"/>
    <mergeCell ref="F7:I7"/>
    <mergeCell ref="B4:C4"/>
    <mergeCell ref="B19:E19"/>
    <mergeCell ref="F19:I19"/>
    <mergeCell ref="D4:E4"/>
    <mergeCell ref="F4:G4"/>
    <mergeCell ref="H4:I4"/>
    <mergeCell ref="A1:I1"/>
    <mergeCell ref="B15:E15"/>
    <mergeCell ref="F15:I15"/>
  </mergeCells>
  <pageMargins left="0.31496062992125984" right="0.11811023622047245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zoomScale="85" zoomScaleNormal="85" workbookViewId="0">
      <selection activeCell="L6" sqref="L6"/>
    </sheetView>
  </sheetViews>
  <sheetFormatPr defaultRowHeight="15.75" x14ac:dyDescent="0.25"/>
  <cols>
    <col min="1" max="1" width="18.625" customWidth="1"/>
    <col min="2" max="2" width="7.5" customWidth="1"/>
    <col min="3" max="3" width="6.125" customWidth="1"/>
    <col min="4" max="4" width="6.875" customWidth="1"/>
    <col min="6" max="6" width="7.375" customWidth="1"/>
    <col min="7" max="7" width="5.625" customWidth="1"/>
    <col min="8" max="8" width="7.375" customWidth="1"/>
    <col min="9" max="9" width="5.875" style="7" customWidth="1"/>
    <col min="10" max="11" width="8.75" style="7"/>
    <col min="13" max="13" width="6.25" customWidth="1"/>
    <col min="14" max="14" width="7.75" customWidth="1"/>
    <col min="15" max="15" width="6.75" customWidth="1"/>
  </cols>
  <sheetData>
    <row r="1" spans="1:15" s="7" customFormat="1" ht="67.900000000000006" customHeight="1" x14ac:dyDescent="0.25">
      <c r="A1" s="85" t="s">
        <v>96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</row>
    <row r="3" spans="1:15" ht="47.45" customHeight="1" x14ac:dyDescent="0.25">
      <c r="A3" s="89"/>
      <c r="B3" s="83" t="s">
        <v>98</v>
      </c>
      <c r="C3" s="98"/>
      <c r="D3" s="98"/>
      <c r="E3" s="84"/>
      <c r="F3" s="82" t="s">
        <v>97</v>
      </c>
      <c r="G3" s="82"/>
      <c r="H3" s="82"/>
      <c r="I3" s="82"/>
      <c r="J3" s="82"/>
      <c r="K3" s="82"/>
      <c r="L3" s="82"/>
      <c r="M3" s="96" t="s">
        <v>14</v>
      </c>
      <c r="N3" s="96"/>
      <c r="O3" s="96"/>
    </row>
    <row r="4" spans="1:15" ht="33.6" customHeight="1" x14ac:dyDescent="0.25">
      <c r="A4" s="89"/>
      <c r="B4" s="97" t="s">
        <v>7</v>
      </c>
      <c r="C4" s="96" t="s">
        <v>8</v>
      </c>
      <c r="D4" s="96"/>
      <c r="E4" s="96" t="s">
        <v>13</v>
      </c>
      <c r="F4" s="97" t="s">
        <v>7</v>
      </c>
      <c r="G4" s="96" t="s">
        <v>8</v>
      </c>
      <c r="H4" s="96"/>
      <c r="I4" s="96" t="s">
        <v>9</v>
      </c>
      <c r="J4" s="96"/>
      <c r="K4" s="96" t="s">
        <v>11</v>
      </c>
      <c r="L4" s="96" t="s">
        <v>13</v>
      </c>
      <c r="M4" s="96"/>
      <c r="N4" s="96"/>
      <c r="O4" s="96"/>
    </row>
    <row r="5" spans="1:15" ht="33.75" x14ac:dyDescent="0.25">
      <c r="A5" s="89"/>
      <c r="B5" s="97"/>
      <c r="C5" s="4" t="s">
        <v>6</v>
      </c>
      <c r="D5" s="4" t="s">
        <v>10</v>
      </c>
      <c r="E5" s="96"/>
      <c r="F5" s="97"/>
      <c r="G5" s="4" t="s">
        <v>6</v>
      </c>
      <c r="H5" s="4" t="s">
        <v>10</v>
      </c>
      <c r="I5" s="4" t="s">
        <v>6</v>
      </c>
      <c r="J5" s="4" t="s">
        <v>10</v>
      </c>
      <c r="K5" s="96"/>
      <c r="L5" s="96"/>
      <c r="M5" s="10" t="s">
        <v>15</v>
      </c>
      <c r="N5" s="10" t="s">
        <v>16</v>
      </c>
      <c r="O5" s="4" t="s">
        <v>17</v>
      </c>
    </row>
    <row r="6" spans="1:15" ht="19.899999999999999" customHeight="1" x14ac:dyDescent="0.25">
      <c r="A6" s="6" t="s">
        <v>5</v>
      </c>
      <c r="B6" s="8">
        <v>37224</v>
      </c>
      <c r="C6" s="8">
        <v>150</v>
      </c>
      <c r="D6" s="8">
        <f>ROUND(B6*C6/100,0)</f>
        <v>55836</v>
      </c>
      <c r="E6" s="8">
        <f>ROUND((B6+D6)*12/1000,0)</f>
        <v>1117</v>
      </c>
      <c r="F6" s="8">
        <v>37832</v>
      </c>
      <c r="G6" s="8">
        <v>120</v>
      </c>
      <c r="H6" s="8">
        <f>ROUND(F6*G6/100,0)</f>
        <v>45398</v>
      </c>
      <c r="I6" s="8">
        <v>360</v>
      </c>
      <c r="J6" s="8">
        <f>ROUND(H6*I6/100,0)</f>
        <v>163433</v>
      </c>
      <c r="K6" s="8">
        <f>F6</f>
        <v>37832</v>
      </c>
      <c r="L6" s="8">
        <f>ROUND(((F6+H6)*12+J6+K6)/1000,0)</f>
        <v>1200</v>
      </c>
      <c r="M6" s="8">
        <f>L6-E6</f>
        <v>83</v>
      </c>
      <c r="N6" s="11">
        <f>ROUND(M6*30.2%,0)</f>
        <v>25</v>
      </c>
      <c r="O6" s="8">
        <f>M6+N6</f>
        <v>108</v>
      </c>
    </row>
    <row r="7" spans="1:15" ht="28.15" customHeight="1" x14ac:dyDescent="0.25">
      <c r="A7" s="6" t="s">
        <v>0</v>
      </c>
      <c r="B7" s="8">
        <v>28200</v>
      </c>
      <c r="C7" s="8">
        <v>150</v>
      </c>
      <c r="D7" s="8">
        <f t="shared" ref="D7:D10" si="0">ROUND(B7*C7/100,0)</f>
        <v>42300</v>
      </c>
      <c r="E7" s="8">
        <f t="shared" ref="E7:E10" si="1">ROUND((B7+D7)*12/1000,0)</f>
        <v>846</v>
      </c>
      <c r="F7" s="8">
        <v>25221</v>
      </c>
      <c r="G7" s="8">
        <v>120</v>
      </c>
      <c r="H7" s="8">
        <f t="shared" ref="H7:J10" si="2">ROUND(F7*G7/100,0)</f>
        <v>30265</v>
      </c>
      <c r="I7" s="8">
        <v>360</v>
      </c>
      <c r="J7" s="8">
        <f t="shared" si="2"/>
        <v>108954</v>
      </c>
      <c r="K7" s="8">
        <f t="shared" ref="K7:K10" si="3">F7</f>
        <v>25221</v>
      </c>
      <c r="L7" s="8">
        <f t="shared" ref="L7:L10" si="4">ROUND(((F7+H7)*12+J7+K7)/1000,0)</f>
        <v>800</v>
      </c>
      <c r="M7" s="8">
        <f t="shared" ref="M7:M10" si="5">L7-E7</f>
        <v>-46</v>
      </c>
      <c r="N7" s="11">
        <f t="shared" ref="N7:N10" si="6">ROUND(M7*30.2%,0)</f>
        <v>-14</v>
      </c>
      <c r="O7" s="8">
        <f t="shared" ref="O7:O10" si="7">M7+N7</f>
        <v>-60</v>
      </c>
    </row>
    <row r="8" spans="1:15" ht="26.25" x14ac:dyDescent="0.25">
      <c r="A8" s="6" t="s">
        <v>1</v>
      </c>
      <c r="B8" s="8">
        <v>25944</v>
      </c>
      <c r="C8" s="8">
        <v>150</v>
      </c>
      <c r="D8" s="8">
        <f t="shared" si="0"/>
        <v>38916</v>
      </c>
      <c r="E8" s="8">
        <f t="shared" si="1"/>
        <v>778</v>
      </c>
      <c r="F8" s="8">
        <v>33628</v>
      </c>
      <c r="G8" s="8">
        <v>120</v>
      </c>
      <c r="H8" s="8">
        <f t="shared" si="2"/>
        <v>40354</v>
      </c>
      <c r="I8" s="8">
        <v>360</v>
      </c>
      <c r="J8" s="8">
        <f t="shared" si="2"/>
        <v>145274</v>
      </c>
      <c r="K8" s="8">
        <f t="shared" si="3"/>
        <v>33628</v>
      </c>
      <c r="L8" s="8">
        <f t="shared" si="4"/>
        <v>1067</v>
      </c>
      <c r="M8" s="8">
        <f t="shared" si="5"/>
        <v>289</v>
      </c>
      <c r="N8" s="11">
        <f t="shared" si="6"/>
        <v>87</v>
      </c>
      <c r="O8" s="8">
        <f t="shared" si="7"/>
        <v>376</v>
      </c>
    </row>
    <row r="9" spans="1:15" ht="26.25" x14ac:dyDescent="0.25">
      <c r="A9" s="6" t="s">
        <v>2</v>
      </c>
      <c r="B9" s="8">
        <v>36096</v>
      </c>
      <c r="C9" s="8">
        <v>150</v>
      </c>
      <c r="D9" s="8">
        <f t="shared" si="0"/>
        <v>54144</v>
      </c>
      <c r="E9" s="8">
        <f t="shared" si="1"/>
        <v>1083</v>
      </c>
      <c r="F9" s="8">
        <v>33628</v>
      </c>
      <c r="G9" s="8">
        <v>120</v>
      </c>
      <c r="H9" s="8">
        <f t="shared" si="2"/>
        <v>40354</v>
      </c>
      <c r="I9" s="8">
        <v>360</v>
      </c>
      <c r="J9" s="8">
        <f t="shared" si="2"/>
        <v>145274</v>
      </c>
      <c r="K9" s="8">
        <f t="shared" si="3"/>
        <v>33628</v>
      </c>
      <c r="L9" s="8">
        <f t="shared" si="4"/>
        <v>1067</v>
      </c>
      <c r="M9" s="8">
        <f t="shared" si="5"/>
        <v>-16</v>
      </c>
      <c r="N9" s="11">
        <f t="shared" si="6"/>
        <v>-5</v>
      </c>
      <c r="O9" s="8">
        <f t="shared" si="7"/>
        <v>-21</v>
      </c>
    </row>
    <row r="10" spans="1:15" ht="26.25" x14ac:dyDescent="0.25">
      <c r="A10" s="6" t="s">
        <v>3</v>
      </c>
      <c r="B10" s="8">
        <v>22560</v>
      </c>
      <c r="C10" s="8">
        <v>170</v>
      </c>
      <c r="D10" s="8">
        <f t="shared" si="0"/>
        <v>38352</v>
      </c>
      <c r="E10" s="8">
        <f t="shared" si="1"/>
        <v>731</v>
      </c>
      <c r="F10" s="8">
        <v>28584</v>
      </c>
      <c r="G10" s="8">
        <v>120</v>
      </c>
      <c r="H10" s="8">
        <f t="shared" si="2"/>
        <v>34301</v>
      </c>
      <c r="I10" s="8">
        <v>360</v>
      </c>
      <c r="J10" s="8">
        <f t="shared" si="2"/>
        <v>123484</v>
      </c>
      <c r="K10" s="8">
        <f t="shared" si="3"/>
        <v>28584</v>
      </c>
      <c r="L10" s="8">
        <f t="shared" si="4"/>
        <v>907</v>
      </c>
      <c r="M10" s="8">
        <f t="shared" si="5"/>
        <v>176</v>
      </c>
      <c r="N10" s="11">
        <f t="shared" si="6"/>
        <v>53</v>
      </c>
      <c r="O10" s="8">
        <f t="shared" si="7"/>
        <v>229</v>
      </c>
    </row>
    <row r="11" spans="1:15" s="1" customFormat="1" x14ac:dyDescent="0.25">
      <c r="A11" s="3" t="s">
        <v>4</v>
      </c>
      <c r="B11" s="9"/>
      <c r="C11" s="9"/>
      <c r="D11" s="9"/>
      <c r="E11" s="9">
        <f>SUM(E6:E10)</f>
        <v>4555</v>
      </c>
      <c r="F11" s="9"/>
      <c r="G11" s="9"/>
      <c r="H11" s="9"/>
      <c r="I11" s="9"/>
      <c r="J11" s="9"/>
      <c r="K11" s="9"/>
      <c r="L11" s="9">
        <f>SUM(L6:L10)</f>
        <v>5041</v>
      </c>
      <c r="M11" s="9">
        <f t="shared" ref="M11:O11" si="8">SUM(M6:M10)</f>
        <v>486</v>
      </c>
      <c r="N11" s="9">
        <f t="shared" si="8"/>
        <v>146</v>
      </c>
      <c r="O11" s="9">
        <f t="shared" si="8"/>
        <v>632</v>
      </c>
    </row>
  </sheetData>
  <mergeCells count="13">
    <mergeCell ref="A1:O1"/>
    <mergeCell ref="A3:A5"/>
    <mergeCell ref="C4:D4"/>
    <mergeCell ref="B4:B5"/>
    <mergeCell ref="E4:E5"/>
    <mergeCell ref="F4:F5"/>
    <mergeCell ref="M3:O4"/>
    <mergeCell ref="L4:L5"/>
    <mergeCell ref="I4:J4"/>
    <mergeCell ref="K4:K5"/>
    <mergeCell ref="B3:E3"/>
    <mergeCell ref="F3:L3"/>
    <mergeCell ref="G4:H4"/>
  </mergeCells>
  <pageMargins left="0" right="0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opLeftCell="A11" zoomScale="55" zoomScaleNormal="55" workbookViewId="0">
      <selection activeCell="G14" sqref="G14"/>
    </sheetView>
  </sheetViews>
  <sheetFormatPr defaultRowHeight="15.75" x14ac:dyDescent="0.25"/>
  <cols>
    <col min="1" max="1" width="30.75" customWidth="1"/>
    <col min="2" max="2" width="36.875" customWidth="1"/>
  </cols>
  <sheetData>
    <row r="1" spans="1:3" ht="48" customHeight="1" x14ac:dyDescent="0.25">
      <c r="A1" s="85" t="s">
        <v>91</v>
      </c>
      <c r="B1" s="85"/>
    </row>
    <row r="2" spans="1:3" x14ac:dyDescent="0.25">
      <c r="B2" s="56"/>
    </row>
    <row r="3" spans="1:3" x14ac:dyDescent="0.25">
      <c r="A3" s="58" t="s">
        <v>43</v>
      </c>
      <c r="B3" s="58" t="s">
        <v>44</v>
      </c>
    </row>
    <row r="4" spans="1:3" x14ac:dyDescent="0.25">
      <c r="A4" s="59" t="s">
        <v>45</v>
      </c>
      <c r="B4" s="59" t="s">
        <v>84</v>
      </c>
    </row>
    <row r="5" spans="1:3" ht="58.9" customHeight="1" x14ac:dyDescent="0.25">
      <c r="A5" s="60" t="s">
        <v>85</v>
      </c>
      <c r="B5" s="60" t="s">
        <v>87</v>
      </c>
      <c r="C5" s="57"/>
    </row>
    <row r="6" spans="1:3" ht="42" customHeight="1" x14ac:dyDescent="0.25">
      <c r="A6" s="61"/>
      <c r="B6" s="60" t="s">
        <v>86</v>
      </c>
    </row>
    <row r="7" spans="1:3" ht="47.25" x14ac:dyDescent="0.25">
      <c r="A7" s="55" t="s">
        <v>46</v>
      </c>
      <c r="B7" s="55" t="s">
        <v>46</v>
      </c>
      <c r="C7" s="57"/>
    </row>
    <row r="8" spans="1:3" ht="47.45" customHeight="1" x14ac:dyDescent="0.25">
      <c r="A8" s="99" t="s">
        <v>47</v>
      </c>
      <c r="B8" s="55" t="s">
        <v>48</v>
      </c>
    </row>
    <row r="9" spans="1:3" ht="50.45" customHeight="1" x14ac:dyDescent="0.25">
      <c r="A9" s="99"/>
      <c r="B9" s="55" t="s">
        <v>88</v>
      </c>
    </row>
    <row r="10" spans="1:3" ht="36.6" customHeight="1" x14ac:dyDescent="0.25">
      <c r="A10" s="99"/>
      <c r="B10" s="55" t="s">
        <v>49</v>
      </c>
    </row>
    <row r="11" spans="1:3" ht="47.25" x14ac:dyDescent="0.25">
      <c r="A11" s="99"/>
      <c r="B11" s="55" t="s">
        <v>50</v>
      </c>
    </row>
    <row r="12" spans="1:3" ht="87.6" customHeight="1" x14ac:dyDescent="0.25">
      <c r="A12" s="99"/>
      <c r="B12" s="55" t="s">
        <v>51</v>
      </c>
    </row>
    <row r="13" spans="1:3" ht="47.25" x14ac:dyDescent="0.25">
      <c r="A13" s="55" t="s">
        <v>89</v>
      </c>
      <c r="B13" s="55" t="s">
        <v>89</v>
      </c>
    </row>
    <row r="14" spans="1:3" ht="99.6" customHeight="1" x14ac:dyDescent="0.25">
      <c r="A14" s="55" t="s">
        <v>93</v>
      </c>
      <c r="B14" s="55" t="s">
        <v>52</v>
      </c>
    </row>
    <row r="15" spans="1:3" ht="48" customHeight="1" x14ac:dyDescent="0.25">
      <c r="A15" s="55"/>
      <c r="B15" s="55" t="s">
        <v>90</v>
      </c>
    </row>
    <row r="16" spans="1:3" s="7" customFormat="1" ht="48" customHeight="1" x14ac:dyDescent="0.25">
      <c r="A16" s="55" t="s">
        <v>94</v>
      </c>
      <c r="B16" s="55" t="s">
        <v>95</v>
      </c>
    </row>
    <row r="17" spans="1:1" x14ac:dyDescent="0.25">
      <c r="A17" s="34"/>
    </row>
    <row r="18" spans="1:1" x14ac:dyDescent="0.25">
      <c r="A18" s="34" t="s">
        <v>92</v>
      </c>
    </row>
    <row r="19" spans="1:1" x14ac:dyDescent="0.25">
      <c r="A19" s="34"/>
    </row>
    <row r="20" spans="1:1" x14ac:dyDescent="0.25">
      <c r="A20" s="34"/>
    </row>
    <row r="21" spans="1:1" x14ac:dyDescent="0.25">
      <c r="A21" s="34"/>
    </row>
  </sheetData>
  <mergeCells count="2">
    <mergeCell ref="A8:A12"/>
    <mergeCell ref="A1:B1"/>
  </mergeCells>
  <pageMargins left="0.70866141732283472" right="0.70866141732283472" top="0.74803149606299213" bottom="0.35433070866141736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зарплата 2020</vt:lpstr>
      <vt:lpstr>сравнение 2019 и 2020</vt:lpstr>
      <vt:lpstr>ФОТ</vt:lpstr>
      <vt:lpstr>сравн СОТ</vt:lpstr>
      <vt:lpstr>Лист3</vt:lpstr>
      <vt:lpstr>'зарплата 2020'!Заголовки_для_печати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Разумова Наталья Сергеевна</cp:lastModifiedBy>
  <cp:lastPrinted>2019-09-05T09:16:33Z</cp:lastPrinted>
  <dcterms:created xsi:type="dcterms:W3CDTF">2019-08-28T12:01:16Z</dcterms:created>
  <dcterms:modified xsi:type="dcterms:W3CDTF">2019-10-02T05:03:08Z</dcterms:modified>
</cp:coreProperties>
</file>