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79F89D31-C7D7-4D14-8BC5-9AF1979F5EB4}" xr6:coauthVersionLast="45" xr6:coauthVersionMax="45" xr10:uidLastSave="{00000000-0000-0000-0000-000000000000}"/>
  <bookViews>
    <workbookView xWindow="-120" yWindow="-120" windowWidth="29040" windowHeight="15840" activeTab="1" xr2:uid="{00000000-000D-0000-FFFF-FFFF00000000}"/>
  </bookViews>
  <sheets>
    <sheet name="15.07.2020 3 изм." sheetId="9" r:id="rId1"/>
    <sheet name="07.10.2020 4 изм" sheetId="11" r:id="rId2"/>
  </sheets>
  <definedNames>
    <definedName name="_xlnm.Print_Area" localSheetId="0">'15.07.2020 3 изм.'!$A$1:$AD$106</definedName>
  </definedNames>
  <calcPr calcId="181029"/>
</workbook>
</file>

<file path=xl/calcChain.xml><?xml version="1.0" encoding="utf-8"?>
<calcChain xmlns="http://schemas.openxmlformats.org/spreadsheetml/2006/main">
  <c r="I17" i="11" l="1"/>
  <c r="F17" i="11"/>
  <c r="I14" i="11"/>
  <c r="F14" i="11"/>
  <c r="F13" i="11"/>
  <c r="F15" i="11"/>
  <c r="F16" i="11"/>
  <c r="E16" i="11"/>
  <c r="AC105" i="11"/>
  <c r="AB105" i="11"/>
  <c r="AA105" i="11"/>
  <c r="Z105" i="11"/>
  <c r="X105" i="11"/>
  <c r="W105" i="11"/>
  <c r="V105" i="11"/>
  <c r="U105" i="11"/>
  <c r="S105" i="11"/>
  <c r="R105" i="11"/>
  <c r="Q105" i="11"/>
  <c r="P105" i="11"/>
  <c r="O105" i="11"/>
  <c r="N105" i="11"/>
  <c r="M105" i="11"/>
  <c r="L105" i="11"/>
  <c r="K105" i="11"/>
  <c r="J105" i="11"/>
  <c r="I105" i="11"/>
  <c r="H105" i="11"/>
  <c r="G105" i="11"/>
  <c r="F105" i="11"/>
  <c r="E105" i="11"/>
  <c r="Y104" i="11"/>
  <c r="Y105" i="11" s="1"/>
  <c r="T104" i="11"/>
  <c r="T105" i="11" s="1"/>
  <c r="AC102" i="11"/>
  <c r="AB102" i="11"/>
  <c r="AA102" i="11"/>
  <c r="Z102" i="11"/>
  <c r="X102" i="11"/>
  <c r="W102" i="11"/>
  <c r="V102" i="11"/>
  <c r="U102" i="11"/>
  <c r="S102" i="11"/>
  <c r="R102" i="11"/>
  <c r="Q102" i="11"/>
  <c r="P102" i="11"/>
  <c r="O102" i="11"/>
  <c r="N102" i="11"/>
  <c r="M102" i="11"/>
  <c r="L102" i="11"/>
  <c r="K102" i="11"/>
  <c r="J102" i="11" s="1"/>
  <c r="I102" i="11"/>
  <c r="H102" i="11"/>
  <c r="G102" i="11"/>
  <c r="F102" i="11"/>
  <c r="E102" i="11"/>
  <c r="AD101" i="11"/>
  <c r="AD100" i="11"/>
  <c r="AD99" i="11"/>
  <c r="AC97" i="11"/>
  <c r="AB97" i="11"/>
  <c r="AA97" i="11"/>
  <c r="Z97" i="11"/>
  <c r="X97" i="11"/>
  <c r="W97" i="11"/>
  <c r="V97" i="11"/>
  <c r="U97" i="11"/>
  <c r="S97" i="11"/>
  <c r="R97" i="11"/>
  <c r="Q97" i="11"/>
  <c r="P97" i="11"/>
  <c r="N97" i="11"/>
  <c r="M97" i="11"/>
  <c r="L97" i="11"/>
  <c r="K97" i="11"/>
  <c r="I97" i="11"/>
  <c r="H97" i="11"/>
  <c r="G97" i="11"/>
  <c r="Y96" i="11"/>
  <c r="Y97" i="11" s="1"/>
  <c r="T96" i="11"/>
  <c r="T97" i="11" s="1"/>
  <c r="O96" i="11"/>
  <c r="O97" i="11" s="1"/>
  <c r="J96" i="11"/>
  <c r="J97" i="11" s="1"/>
  <c r="F96" i="11"/>
  <c r="F97" i="11" s="1"/>
  <c r="AD95" i="11"/>
  <c r="AD94" i="11"/>
  <c r="AC92" i="11"/>
  <c r="AB92" i="11"/>
  <c r="AA92" i="11"/>
  <c r="Z92" i="11"/>
  <c r="Y92" i="11"/>
  <c r="X92" i="11"/>
  <c r="W92" i="11"/>
  <c r="V92" i="11"/>
  <c r="U92" i="11"/>
  <c r="T92" i="11"/>
  <c r="S92" i="11"/>
  <c r="R92" i="11"/>
  <c r="Q92" i="11"/>
  <c r="P92" i="11"/>
  <c r="O92" i="11"/>
  <c r="N92" i="11"/>
  <c r="M92" i="11"/>
  <c r="L92" i="11"/>
  <c r="K92" i="11"/>
  <c r="J92" i="11"/>
  <c r="I92" i="11"/>
  <c r="H92" i="11"/>
  <c r="G92" i="11"/>
  <c r="F91" i="11"/>
  <c r="E91" i="11" s="1"/>
  <c r="AD91" i="11" s="1"/>
  <c r="F90" i="11"/>
  <c r="E90" i="11" s="1"/>
  <c r="AC89" i="11"/>
  <c r="AB89" i="11"/>
  <c r="AA89" i="11"/>
  <c r="Z89" i="11"/>
  <c r="X89" i="11"/>
  <c r="W89" i="11"/>
  <c r="T89" i="11" s="1"/>
  <c r="V89" i="11"/>
  <c r="U89" i="11"/>
  <c r="S89" i="11"/>
  <c r="R89" i="11"/>
  <c r="O89" i="11" s="1"/>
  <c r="Q89" i="11"/>
  <c r="P89" i="11"/>
  <c r="N89" i="11"/>
  <c r="M89" i="11"/>
  <c r="L89" i="11"/>
  <c r="K89" i="11"/>
  <c r="I89" i="11"/>
  <c r="H89" i="11"/>
  <c r="G89" i="11"/>
  <c r="F87" i="11"/>
  <c r="F86" i="11"/>
  <c r="F85" i="11" s="1"/>
  <c r="G85" i="11"/>
  <c r="O84" i="11"/>
  <c r="J84" i="11"/>
  <c r="J87" i="11" s="1"/>
  <c r="E81" i="11"/>
  <c r="E80" i="11"/>
  <c r="E79" i="11"/>
  <c r="E78" i="11"/>
  <c r="F77" i="11"/>
  <c r="E77" i="11" s="1"/>
  <c r="Z75" i="11"/>
  <c r="U75" i="11"/>
  <c r="P75" i="11"/>
  <c r="K75" i="11"/>
  <c r="Z74" i="11"/>
  <c r="Y74" i="11"/>
  <c r="U74" i="11"/>
  <c r="T74" i="11"/>
  <c r="P74" i="11"/>
  <c r="O74" i="11"/>
  <c r="K74" i="11"/>
  <c r="J74" i="11"/>
  <c r="AC73" i="11"/>
  <c r="AB73" i="11"/>
  <c r="AA73" i="11"/>
  <c r="Z73" i="11"/>
  <c r="X73" i="11"/>
  <c r="W73" i="11"/>
  <c r="V73" i="11"/>
  <c r="U73" i="11"/>
  <c r="S73" i="11"/>
  <c r="R73" i="11"/>
  <c r="Q73" i="11"/>
  <c r="P73" i="11"/>
  <c r="N73" i="11"/>
  <c r="M73" i="11"/>
  <c r="L73" i="11"/>
  <c r="K73" i="11"/>
  <c r="I73" i="11"/>
  <c r="H73" i="11"/>
  <c r="G73" i="11"/>
  <c r="F72" i="11"/>
  <c r="E72" i="11" s="1"/>
  <c r="Y71" i="11"/>
  <c r="Y75" i="11" s="1"/>
  <c r="T71" i="11"/>
  <c r="T75" i="11" s="1"/>
  <c r="O71" i="11"/>
  <c r="O75" i="11" s="1"/>
  <c r="J71" i="11"/>
  <c r="J73" i="11" s="1"/>
  <c r="F71" i="11"/>
  <c r="E71" i="11"/>
  <c r="E75" i="11" s="1"/>
  <c r="AC69" i="11"/>
  <c r="AB69" i="11"/>
  <c r="AA69" i="11"/>
  <c r="Z69" i="11"/>
  <c r="Y69" i="11"/>
  <c r="X69" i="11"/>
  <c r="W69" i="11"/>
  <c r="V69" i="11"/>
  <c r="U69" i="11"/>
  <c r="T69" i="11"/>
  <c r="S69" i="11"/>
  <c r="R69" i="11"/>
  <c r="Q69" i="11"/>
  <c r="P69" i="11"/>
  <c r="O69" i="11"/>
  <c r="N69" i="11"/>
  <c r="M69" i="11"/>
  <c r="L69" i="11"/>
  <c r="K69" i="11"/>
  <c r="J69" i="11"/>
  <c r="I69" i="11"/>
  <c r="H69" i="11"/>
  <c r="G69" i="11"/>
  <c r="F69" i="11"/>
  <c r="E68" i="11"/>
  <c r="AD68" i="11" s="1"/>
  <c r="AD69" i="11" s="1"/>
  <c r="AC66" i="11"/>
  <c r="AB66" i="11"/>
  <c r="AA66" i="11"/>
  <c r="Z66" i="11"/>
  <c r="Y66" i="11"/>
  <c r="X66" i="11"/>
  <c r="W66" i="11"/>
  <c r="V66" i="11"/>
  <c r="U66" i="11"/>
  <c r="T66" i="11"/>
  <c r="S66" i="11"/>
  <c r="R66" i="11"/>
  <c r="Q66" i="11"/>
  <c r="P66" i="11"/>
  <c r="O66" i="11"/>
  <c r="N66" i="11"/>
  <c r="M66" i="11"/>
  <c r="L66" i="11"/>
  <c r="K66" i="11"/>
  <c r="J66" i="11"/>
  <c r="I66" i="11"/>
  <c r="H66" i="11"/>
  <c r="G66" i="11"/>
  <c r="F65" i="11"/>
  <c r="F66" i="11" s="1"/>
  <c r="Z63" i="11"/>
  <c r="U63" i="11"/>
  <c r="P63" i="11"/>
  <c r="K63" i="11"/>
  <c r="Z62" i="11"/>
  <c r="U62" i="11"/>
  <c r="P62" i="11"/>
  <c r="K62" i="11"/>
  <c r="AC61" i="11"/>
  <c r="AB61" i="11"/>
  <c r="AA61" i="11"/>
  <c r="Z61" i="11"/>
  <c r="X61" i="11"/>
  <c r="W61" i="11"/>
  <c r="V61" i="11"/>
  <c r="U61" i="11"/>
  <c r="S61" i="11"/>
  <c r="R61" i="11"/>
  <c r="Q61" i="11"/>
  <c r="P61" i="11"/>
  <c r="N61" i="11"/>
  <c r="M61" i="11"/>
  <c r="L61" i="11"/>
  <c r="K61" i="11"/>
  <c r="I61" i="11"/>
  <c r="H61" i="11"/>
  <c r="G61" i="11"/>
  <c r="F61" i="11"/>
  <c r="Y60" i="11"/>
  <c r="T60" i="11"/>
  <c r="T62" i="11" s="1"/>
  <c r="O60" i="11"/>
  <c r="O62" i="11" s="1"/>
  <c r="O111" i="11" s="1"/>
  <c r="J60" i="11"/>
  <c r="J62" i="11" s="1"/>
  <c r="J111" i="11" s="1"/>
  <c r="F60" i="11"/>
  <c r="F62" i="11" s="1"/>
  <c r="E60" i="11"/>
  <c r="E62" i="11" s="1"/>
  <c r="Y59" i="11"/>
  <c r="Y63" i="11" s="1"/>
  <c r="T59" i="11"/>
  <c r="T63" i="11" s="1"/>
  <c r="O59" i="11"/>
  <c r="O63" i="11" s="1"/>
  <c r="J59" i="11"/>
  <c r="J63" i="11" s="1"/>
  <c r="F59" i="11"/>
  <c r="F63" i="11" s="1"/>
  <c r="E59" i="11"/>
  <c r="E61" i="11" s="1"/>
  <c r="AC57" i="11"/>
  <c r="AB57" i="11"/>
  <c r="AA57" i="11"/>
  <c r="Z57" i="11"/>
  <c r="X57" i="11"/>
  <c r="W57" i="11"/>
  <c r="V57" i="11"/>
  <c r="U57" i="11"/>
  <c r="S57" i="11"/>
  <c r="R57" i="11"/>
  <c r="Q57" i="11"/>
  <c r="P57" i="11"/>
  <c r="N57" i="11"/>
  <c r="M57" i="11"/>
  <c r="L57" i="11"/>
  <c r="K57" i="11"/>
  <c r="I57" i="11"/>
  <c r="H57" i="11"/>
  <c r="G57" i="11"/>
  <c r="Y56" i="11"/>
  <c r="Y57" i="11" s="1"/>
  <c r="T56" i="11"/>
  <c r="T57" i="11" s="1"/>
  <c r="O56" i="11"/>
  <c r="O57" i="11" s="1"/>
  <c r="J56" i="11"/>
  <c r="J57" i="11" s="1"/>
  <c r="F56" i="11"/>
  <c r="F57" i="11" s="1"/>
  <c r="E56" i="11"/>
  <c r="E57" i="11" s="1"/>
  <c r="AC54" i="11"/>
  <c r="AB54" i="11"/>
  <c r="AA54" i="11"/>
  <c r="X54" i="11"/>
  <c r="W54" i="11"/>
  <c r="V54" i="11"/>
  <c r="S54" i="11"/>
  <c r="R54" i="11"/>
  <c r="Q54" i="11"/>
  <c r="N54" i="11"/>
  <c r="M54" i="11"/>
  <c r="L54" i="11"/>
  <c r="I54" i="11"/>
  <c r="H54" i="11"/>
  <c r="G54" i="11"/>
  <c r="Z54" i="11"/>
  <c r="U54" i="11"/>
  <c r="T53" i="11"/>
  <c r="T54" i="11" s="1"/>
  <c r="O53" i="11"/>
  <c r="O54" i="11" s="1"/>
  <c r="K53" i="11"/>
  <c r="K54" i="11" s="1"/>
  <c r="J53" i="11"/>
  <c r="J54" i="11" s="1"/>
  <c r="F53" i="11"/>
  <c r="F54" i="11" s="1"/>
  <c r="H51" i="11"/>
  <c r="AC50" i="11"/>
  <c r="AB50" i="11"/>
  <c r="AA50" i="11"/>
  <c r="Z50" i="11"/>
  <c r="Y50" i="11"/>
  <c r="X50" i="11"/>
  <c r="W50" i="11"/>
  <c r="V50" i="11"/>
  <c r="U50" i="11"/>
  <c r="T50" i="11"/>
  <c r="S50" i="11"/>
  <c r="R50" i="11"/>
  <c r="Q50" i="11"/>
  <c r="P50" i="11"/>
  <c r="O114" i="11" s="1"/>
  <c r="O50" i="11"/>
  <c r="N50" i="11"/>
  <c r="M50" i="11"/>
  <c r="L50" i="11"/>
  <c r="K50" i="11"/>
  <c r="J50" i="11"/>
  <c r="I50" i="11"/>
  <c r="H50" i="11"/>
  <c r="G50" i="11"/>
  <c r="F48" i="11"/>
  <c r="E48" i="11" s="1"/>
  <c r="J47" i="11"/>
  <c r="G47" i="11"/>
  <c r="F47" i="11"/>
  <c r="Y46" i="11"/>
  <c r="T46" i="11"/>
  <c r="O46" i="11"/>
  <c r="J46" i="11"/>
  <c r="F46" i="11"/>
  <c r="E46" i="11" s="1"/>
  <c r="Y45" i="11"/>
  <c r="T45" i="11"/>
  <c r="O45" i="11"/>
  <c r="J45" i="11"/>
  <c r="E45" i="11"/>
  <c r="Y44" i="11"/>
  <c r="T44" i="11"/>
  <c r="O44" i="11"/>
  <c r="J44" i="11"/>
  <c r="E44" i="11"/>
  <c r="Y43" i="11"/>
  <c r="T43" i="11"/>
  <c r="O43" i="11"/>
  <c r="J43" i="11"/>
  <c r="F43" i="11"/>
  <c r="E43" i="11" s="1"/>
  <c r="Y42" i="11"/>
  <c r="T42" i="11"/>
  <c r="O42" i="11"/>
  <c r="J42" i="11"/>
  <c r="E42" i="11"/>
  <c r="Y41" i="11"/>
  <c r="T41" i="11"/>
  <c r="O41" i="11"/>
  <c r="J41" i="11"/>
  <c r="E41" i="11"/>
  <c r="Y40" i="11"/>
  <c r="T40" i="11"/>
  <c r="O40" i="11"/>
  <c r="J40" i="11"/>
  <c r="E40" i="11"/>
  <c r="Y39" i="11"/>
  <c r="T39" i="11"/>
  <c r="O39" i="11"/>
  <c r="J39" i="11"/>
  <c r="AD39" i="11" s="1"/>
  <c r="E39" i="11"/>
  <c r="Y38" i="11"/>
  <c r="T38" i="11"/>
  <c r="O38" i="11"/>
  <c r="J38" i="11"/>
  <c r="E38" i="11"/>
  <c r="Y37" i="11"/>
  <c r="T37" i="11"/>
  <c r="O37" i="11"/>
  <c r="J37" i="11"/>
  <c r="E37" i="11"/>
  <c r="Y36" i="11"/>
  <c r="T36" i="11"/>
  <c r="O36" i="11"/>
  <c r="J36" i="11"/>
  <c r="E36" i="11"/>
  <c r="Y35" i="11"/>
  <c r="T35" i="11"/>
  <c r="O35" i="11"/>
  <c r="J35" i="11"/>
  <c r="AD35" i="11" s="1"/>
  <c r="E35" i="11"/>
  <c r="Y34" i="11"/>
  <c r="T34" i="11"/>
  <c r="O34" i="11"/>
  <c r="J34" i="11"/>
  <c r="E34" i="11"/>
  <c r="Y33" i="11"/>
  <c r="T33" i="11"/>
  <c r="O33" i="11"/>
  <c r="J33" i="11"/>
  <c r="F33" i="11"/>
  <c r="F51" i="11" s="1"/>
  <c r="Y32" i="11"/>
  <c r="T32" i="11"/>
  <c r="O32" i="11"/>
  <c r="J32" i="11"/>
  <c r="E32" i="11"/>
  <c r="AC31" i="11"/>
  <c r="AC49" i="11" s="1"/>
  <c r="AB31" i="11"/>
  <c r="AB49" i="11" s="1"/>
  <c r="AA31" i="11"/>
  <c r="AA49" i="11" s="1"/>
  <c r="Z31" i="11"/>
  <c r="Z49" i="11" s="1"/>
  <c r="X31" i="11"/>
  <c r="X49" i="11" s="1"/>
  <c r="W31" i="11"/>
  <c r="W49" i="11" s="1"/>
  <c r="V31" i="11"/>
  <c r="V49" i="11" s="1"/>
  <c r="U31" i="11"/>
  <c r="U51" i="11" s="1"/>
  <c r="S31" i="11"/>
  <c r="S49" i="11" s="1"/>
  <c r="R31" i="11"/>
  <c r="R49" i="11" s="1"/>
  <c r="Q31" i="11"/>
  <c r="Q49" i="11" s="1"/>
  <c r="P31" i="11"/>
  <c r="O31" i="11" s="1"/>
  <c r="O51" i="11" s="1"/>
  <c r="N31" i="11"/>
  <c r="N49" i="11" s="1"/>
  <c r="M31" i="11"/>
  <c r="M49" i="11" s="1"/>
  <c r="L31" i="11"/>
  <c r="L49" i="11" s="1"/>
  <c r="K31" i="11"/>
  <c r="K51" i="11" s="1"/>
  <c r="I31" i="11"/>
  <c r="I49" i="11" s="1"/>
  <c r="H31" i="11"/>
  <c r="H49" i="11" s="1"/>
  <c r="G31" i="11"/>
  <c r="G51" i="11" s="1"/>
  <c r="AC29" i="11"/>
  <c r="AB29" i="11"/>
  <c r="AA29" i="11"/>
  <c r="Z29" i="11"/>
  <c r="X29" i="11"/>
  <c r="W29" i="11"/>
  <c r="V29" i="11"/>
  <c r="U29" i="11"/>
  <c r="S29" i="11"/>
  <c r="R29" i="11"/>
  <c r="Q29" i="11"/>
  <c r="P29" i="11"/>
  <c r="O29" i="11"/>
  <c r="N29" i="11"/>
  <c r="M29" i="11"/>
  <c r="L29" i="11"/>
  <c r="K29" i="11"/>
  <c r="J29" i="11"/>
  <c r="I29" i="11"/>
  <c r="H29" i="11"/>
  <c r="G29" i="11"/>
  <c r="F29" i="11"/>
  <c r="Y28" i="11"/>
  <c r="T28" i="11"/>
  <c r="E28" i="11"/>
  <c r="Y27" i="11"/>
  <c r="Y29" i="11" s="1"/>
  <c r="T27" i="11"/>
  <c r="T29" i="11" s="1"/>
  <c r="E27" i="11"/>
  <c r="AD27" i="11" s="1"/>
  <c r="AC25" i="11"/>
  <c r="AB25" i="11"/>
  <c r="AA25" i="11"/>
  <c r="Z25" i="11"/>
  <c r="X25" i="11"/>
  <c r="W25" i="11"/>
  <c r="V25" i="11"/>
  <c r="U25" i="11"/>
  <c r="S25" i="11"/>
  <c r="R25" i="11"/>
  <c r="Q25" i="11"/>
  <c r="P25" i="11"/>
  <c r="N25" i="11"/>
  <c r="M25" i="11"/>
  <c r="L25" i="11"/>
  <c r="K25" i="11"/>
  <c r="I25" i="11"/>
  <c r="H25" i="11"/>
  <c r="G25" i="11"/>
  <c r="F25" i="11"/>
  <c r="Y24" i="11"/>
  <c r="Y25" i="11" s="1"/>
  <c r="T24" i="11"/>
  <c r="T25" i="11" s="1"/>
  <c r="O24" i="11"/>
  <c r="O25" i="11" s="1"/>
  <c r="J24" i="11"/>
  <c r="J25" i="11" s="1"/>
  <c r="E24" i="11"/>
  <c r="E25" i="11" s="1"/>
  <c r="AC22" i="11"/>
  <c r="AB22" i="11"/>
  <c r="AA22" i="11"/>
  <c r="Z22" i="11"/>
  <c r="Z20" i="11" s="1"/>
  <c r="Y22" i="11"/>
  <c r="X22" i="11"/>
  <c r="W22" i="11"/>
  <c r="V22" i="11"/>
  <c r="U22" i="11"/>
  <c r="S22" i="11"/>
  <c r="R22" i="11"/>
  <c r="Q22" i="11"/>
  <c r="P22" i="11"/>
  <c r="N22" i="11"/>
  <c r="M22" i="11"/>
  <c r="L22" i="11"/>
  <c r="K22" i="11"/>
  <c r="I22" i="11"/>
  <c r="H22" i="11"/>
  <c r="G22" i="11"/>
  <c r="AC21" i="11"/>
  <c r="AB21" i="11"/>
  <c r="AA21" i="11"/>
  <c r="Z21" i="11"/>
  <c r="X21" i="11"/>
  <c r="V21" i="11"/>
  <c r="U21" i="11"/>
  <c r="S21" i="11"/>
  <c r="R21" i="11"/>
  <c r="Q21" i="11"/>
  <c r="P21" i="11"/>
  <c r="O21" i="11"/>
  <c r="N21" i="11"/>
  <c r="M21" i="11"/>
  <c r="L21" i="11"/>
  <c r="K21" i="11"/>
  <c r="K20" i="11" s="1"/>
  <c r="J21" i="11"/>
  <c r="J20" i="11" s="1"/>
  <c r="H21" i="11"/>
  <c r="G21" i="11"/>
  <c r="AC20" i="11"/>
  <c r="AB20" i="11"/>
  <c r="AA20" i="11"/>
  <c r="X20" i="11"/>
  <c r="W20" i="11"/>
  <c r="W106" i="11" s="1"/>
  <c r="V20" i="11"/>
  <c r="U20" i="11"/>
  <c r="S20" i="11"/>
  <c r="R20" i="11"/>
  <c r="R106" i="11" s="1"/>
  <c r="Q20" i="11"/>
  <c r="N20" i="11"/>
  <c r="M20" i="11"/>
  <c r="M106" i="11" s="1"/>
  <c r="L20" i="11"/>
  <c r="H20" i="11"/>
  <c r="G20" i="11"/>
  <c r="AD19" i="11"/>
  <c r="AD18" i="11"/>
  <c r="Y17" i="11"/>
  <c r="T17" i="11"/>
  <c r="Y15" i="11"/>
  <c r="T15" i="11"/>
  <c r="T22" i="11" s="1"/>
  <c r="O15" i="11"/>
  <c r="O22" i="11" s="1"/>
  <c r="J15" i="11"/>
  <c r="J22" i="11" s="1"/>
  <c r="Y14" i="11"/>
  <c r="T14" i="11"/>
  <c r="Y13" i="11"/>
  <c r="Y21" i="11" s="1"/>
  <c r="Y20" i="11" s="1"/>
  <c r="T13" i="11"/>
  <c r="T21" i="11" s="1"/>
  <c r="T20" i="11" s="1"/>
  <c r="E13" i="11"/>
  <c r="Y125" i="11"/>
  <c r="J113" i="11"/>
  <c r="Y113" i="11"/>
  <c r="T113" i="11"/>
  <c r="O113" i="11"/>
  <c r="O20" i="11" l="1"/>
  <c r="J61" i="11"/>
  <c r="L106" i="11"/>
  <c r="X106" i="11"/>
  <c r="AD36" i="11"/>
  <c r="AD45" i="11"/>
  <c r="O73" i="11"/>
  <c r="Y102" i="11"/>
  <c r="O112" i="11"/>
  <c r="AD13" i="11"/>
  <c r="P20" i="11"/>
  <c r="E29" i="11"/>
  <c r="AD37" i="11"/>
  <c r="AD41" i="11"/>
  <c r="AD44" i="11"/>
  <c r="AD46" i="11"/>
  <c r="T114" i="11"/>
  <c r="J114" i="11"/>
  <c r="J75" i="11"/>
  <c r="Y89" i="11"/>
  <c r="P51" i="11"/>
  <c r="AD102" i="11"/>
  <c r="J112" i="11"/>
  <c r="H106" i="11"/>
  <c r="AB106" i="11"/>
  <c r="AD40" i="11"/>
  <c r="P49" i="11"/>
  <c r="J89" i="11"/>
  <c r="Q106" i="11"/>
  <c r="V106" i="11"/>
  <c r="AA106" i="11"/>
  <c r="J110" i="11"/>
  <c r="AD28" i="11"/>
  <c r="AD29" i="11" s="1"/>
  <c r="F31" i="11"/>
  <c r="E31" i="11" s="1"/>
  <c r="AD34" i="11"/>
  <c r="AD38" i="11"/>
  <c r="AD42" i="11"/>
  <c r="AD43" i="11"/>
  <c r="E47" i="11"/>
  <c r="AD47" i="11" s="1"/>
  <c r="Y61" i="11"/>
  <c r="F73" i="11"/>
  <c r="E87" i="11"/>
  <c r="E85" i="11" s="1"/>
  <c r="F92" i="11"/>
  <c r="T102" i="11"/>
  <c r="E17" i="11"/>
  <c r="AD17" i="11" s="1"/>
  <c r="F21" i="11"/>
  <c r="C113" i="11"/>
  <c r="AC113" i="11" s="1"/>
  <c r="E14" i="11"/>
  <c r="AD14" i="11" s="1"/>
  <c r="F20" i="11"/>
  <c r="I20" i="11"/>
  <c r="I106" i="11" s="1"/>
  <c r="I21" i="11"/>
  <c r="E15" i="11"/>
  <c r="AD15" i="11" s="1"/>
  <c r="F22" i="11"/>
  <c r="E22" i="11"/>
  <c r="AD22" i="11" s="1"/>
  <c r="AD16" i="11"/>
  <c r="E74" i="11"/>
  <c r="F74" i="11"/>
  <c r="AD72" i="11"/>
  <c r="AD74" i="11" s="1"/>
  <c r="E50" i="11"/>
  <c r="AD48" i="11"/>
  <c r="AD50" i="11" s="1"/>
  <c r="Z106" i="11"/>
  <c r="E92" i="11"/>
  <c r="N106" i="11"/>
  <c r="S106" i="11"/>
  <c r="AC106" i="11"/>
  <c r="J31" i="11"/>
  <c r="G49" i="11"/>
  <c r="G106" i="11" s="1"/>
  <c r="O49" i="11"/>
  <c r="W21" i="11"/>
  <c r="AD24" i="11"/>
  <c r="AD25" i="11" s="1"/>
  <c r="T31" i="11"/>
  <c r="AD32" i="11"/>
  <c r="U49" i="11"/>
  <c r="U106" i="11" s="1"/>
  <c r="T106" i="11" s="1"/>
  <c r="AD56" i="11"/>
  <c r="AD57" i="11" s="1"/>
  <c r="AD60" i="11"/>
  <c r="AD62" i="11" s="1"/>
  <c r="T61" i="11"/>
  <c r="E69" i="11"/>
  <c r="AD71" i="11"/>
  <c r="E73" i="11"/>
  <c r="Y73" i="11"/>
  <c r="AD84" i="11"/>
  <c r="AD90" i="11"/>
  <c r="AD92" i="11" s="1"/>
  <c r="E96" i="11"/>
  <c r="AD104" i="11"/>
  <c r="AD105" i="11" s="1"/>
  <c r="F50" i="11"/>
  <c r="F49" i="11" s="1"/>
  <c r="Z51" i="11"/>
  <c r="P54" i="11"/>
  <c r="O110" i="11" s="1"/>
  <c r="O61" i="11"/>
  <c r="Y62" i="11"/>
  <c r="Y111" i="11" s="1"/>
  <c r="T73" i="11"/>
  <c r="K49" i="11"/>
  <c r="K106" i="11" s="1"/>
  <c r="E63" i="11"/>
  <c r="F75" i="11"/>
  <c r="Y31" i="11"/>
  <c r="E33" i="11"/>
  <c r="AD33" i="11" s="1"/>
  <c r="E53" i="11"/>
  <c r="Y53" i="11"/>
  <c r="Y54" i="11" s="1"/>
  <c r="AD59" i="11"/>
  <c r="E65" i="11"/>
  <c r="F89" i="11"/>
  <c r="E89" i="11" s="1"/>
  <c r="AD89" i="11" s="1"/>
  <c r="T112" i="11"/>
  <c r="T111" i="11"/>
  <c r="Y112" i="11"/>
  <c r="C114" i="11"/>
  <c r="J106" i="11" l="1"/>
  <c r="C120" i="11"/>
  <c r="F106" i="11"/>
  <c r="C119" i="11" s="1"/>
  <c r="C118" i="11"/>
  <c r="C121" i="11" s="1"/>
  <c r="C111" i="11"/>
  <c r="AD20" i="11"/>
  <c r="E21" i="11"/>
  <c r="AD21" i="11" s="1"/>
  <c r="D134" i="11"/>
  <c r="AD65" i="11"/>
  <c r="AD66" i="11" s="1"/>
  <c r="E66" i="11"/>
  <c r="AD96" i="11"/>
  <c r="AD97" i="11" s="1"/>
  <c r="E97" i="11"/>
  <c r="T49" i="11"/>
  <c r="T51" i="11"/>
  <c r="T110" i="11" s="1"/>
  <c r="T115" i="11" s="1"/>
  <c r="AD53" i="11"/>
  <c r="AD54" i="11" s="1"/>
  <c r="E54" i="11"/>
  <c r="AC111" i="11"/>
  <c r="AD61" i="11"/>
  <c r="AD63" i="11"/>
  <c r="Y51" i="11"/>
  <c r="Y110" i="11" s="1"/>
  <c r="Y115" i="11" s="1"/>
  <c r="Y49" i="11"/>
  <c r="AD73" i="11"/>
  <c r="AD75" i="11"/>
  <c r="J49" i="11"/>
  <c r="J51" i="11"/>
  <c r="E51" i="11"/>
  <c r="E49" i="11" s="1"/>
  <c r="P106" i="11"/>
  <c r="O106" i="11" s="1"/>
  <c r="Y106" i="11"/>
  <c r="AD31" i="11"/>
  <c r="Y114" i="11"/>
  <c r="AC114" i="11" s="1"/>
  <c r="B123" i="11"/>
  <c r="E106" i="11" l="1"/>
  <c r="E20" i="11"/>
  <c r="C112" i="11"/>
  <c r="AC112" i="11" s="1"/>
  <c r="AD49" i="11"/>
  <c r="AD51" i="11"/>
  <c r="AD106" i="11"/>
  <c r="C110" i="11"/>
  <c r="C115" i="11" l="1"/>
  <c r="AC110" i="11"/>
  <c r="C116" i="11" l="1"/>
  <c r="AC115" i="11"/>
  <c r="AC121" i="11" s="1"/>
  <c r="F28" i="9" l="1"/>
  <c r="F24" i="9"/>
  <c r="F15" i="9"/>
  <c r="E28" i="9"/>
  <c r="Y96" i="9"/>
  <c r="T96" i="9"/>
  <c r="O96" i="9"/>
  <c r="J96" i="9"/>
  <c r="Y71" i="9"/>
  <c r="T71" i="9"/>
  <c r="O71" i="9"/>
  <c r="J71" i="9"/>
  <c r="Y60" i="9"/>
  <c r="T60" i="9"/>
  <c r="O60" i="9"/>
  <c r="J60" i="9"/>
  <c r="Y59" i="9"/>
  <c r="T59" i="9"/>
  <c r="O59" i="9"/>
  <c r="J59" i="9"/>
  <c r="Y53" i="9"/>
  <c r="T53" i="9"/>
  <c r="O53" i="9"/>
  <c r="J53" i="9"/>
  <c r="Y56" i="9"/>
  <c r="T56" i="9"/>
  <c r="O56" i="9"/>
  <c r="J56" i="9"/>
  <c r="Y46" i="9"/>
  <c r="T46" i="9"/>
  <c r="O46" i="9"/>
  <c r="J46" i="9"/>
  <c r="Y45" i="9"/>
  <c r="T45" i="9"/>
  <c r="O45" i="9"/>
  <c r="J45" i="9"/>
  <c r="Y44" i="9"/>
  <c r="T44" i="9"/>
  <c r="O44" i="9"/>
  <c r="J44" i="9"/>
  <c r="Y43" i="9"/>
  <c r="T43" i="9"/>
  <c r="O43" i="9"/>
  <c r="J43" i="9"/>
  <c r="Y42" i="9"/>
  <c r="T42" i="9"/>
  <c r="O42" i="9"/>
  <c r="J42" i="9"/>
  <c r="Y41" i="9"/>
  <c r="T41" i="9"/>
  <c r="O41" i="9"/>
  <c r="J41" i="9"/>
  <c r="Y40" i="9"/>
  <c r="T40" i="9"/>
  <c r="O40" i="9"/>
  <c r="J40" i="9"/>
  <c r="Y39" i="9"/>
  <c r="T39" i="9"/>
  <c r="O39" i="9"/>
  <c r="J39" i="9"/>
  <c r="Y38" i="9"/>
  <c r="T38" i="9"/>
  <c r="O38" i="9"/>
  <c r="J38" i="9"/>
  <c r="Y37" i="9"/>
  <c r="T37" i="9"/>
  <c r="O37" i="9"/>
  <c r="J37" i="9"/>
  <c r="Y35" i="9" l="1"/>
  <c r="T35" i="9"/>
  <c r="O35" i="9"/>
  <c r="J35" i="9"/>
  <c r="Y36" i="9"/>
  <c r="T36" i="9"/>
  <c r="O36" i="9"/>
  <c r="J36" i="9"/>
  <c r="Y34" i="9"/>
  <c r="T34" i="9"/>
  <c r="O34" i="9"/>
  <c r="J34" i="9"/>
  <c r="Y33" i="9"/>
  <c r="T33" i="9"/>
  <c r="O33" i="9"/>
  <c r="J33" i="9"/>
  <c r="Y32" i="9"/>
  <c r="T32" i="9"/>
  <c r="O32" i="9"/>
  <c r="J32" i="9"/>
  <c r="Y28" i="9"/>
  <c r="T28" i="9"/>
  <c r="Y27" i="9"/>
  <c r="T27" i="9"/>
  <c r="Y24" i="9"/>
  <c r="T24" i="9"/>
  <c r="O24" i="9"/>
  <c r="J24" i="9"/>
  <c r="Y17" i="9"/>
  <c r="T17" i="9"/>
  <c r="Y13" i="9"/>
  <c r="T13" i="9"/>
  <c r="Y15" i="9"/>
  <c r="T15" i="9"/>
  <c r="O15" i="9"/>
  <c r="J15" i="9"/>
  <c r="E96" i="9"/>
  <c r="E71" i="9"/>
  <c r="E68" i="9"/>
  <c r="E60" i="9"/>
  <c r="E59" i="9"/>
  <c r="E56" i="9"/>
  <c r="E53" i="9"/>
  <c r="E33" i="9"/>
  <c r="E34" i="9"/>
  <c r="E35" i="9"/>
  <c r="E36" i="9"/>
  <c r="E37" i="9"/>
  <c r="E38" i="9"/>
  <c r="E39" i="9"/>
  <c r="E40" i="9"/>
  <c r="E41" i="9"/>
  <c r="E42" i="9"/>
  <c r="E43" i="9"/>
  <c r="E44" i="9"/>
  <c r="E45" i="9"/>
  <c r="E46" i="9"/>
  <c r="E32" i="9"/>
  <c r="E24" i="9"/>
  <c r="E17" i="9"/>
  <c r="E15" i="9"/>
  <c r="E14" i="9"/>
  <c r="E13" i="9"/>
  <c r="F51" i="9"/>
  <c r="G47" i="9"/>
  <c r="F47" i="9"/>
  <c r="Y104" i="9"/>
  <c r="T104" i="9"/>
  <c r="E102" i="9"/>
  <c r="F29" i="9"/>
  <c r="E29" i="9"/>
  <c r="F25" i="9"/>
  <c r="F22" i="9"/>
  <c r="J47" i="9" l="1"/>
  <c r="E47" i="9"/>
  <c r="F73" i="9" l="1"/>
  <c r="Y14" i="9"/>
  <c r="T14" i="9"/>
  <c r="AD14" i="9" l="1"/>
  <c r="Y125" i="9"/>
  <c r="AC20" i="9" l="1"/>
  <c r="AB20" i="9"/>
  <c r="AA20" i="9"/>
  <c r="V20" i="9"/>
  <c r="S20" i="9"/>
  <c r="R20" i="9"/>
  <c r="Q20" i="9"/>
  <c r="N20" i="9"/>
  <c r="M20" i="9"/>
  <c r="L20" i="9"/>
  <c r="I20" i="9"/>
  <c r="H20" i="9"/>
  <c r="G20" i="9"/>
  <c r="AD19" i="9" l="1"/>
  <c r="E73" i="9"/>
  <c r="E25" i="9"/>
  <c r="U20" i="9"/>
  <c r="E21" i="9"/>
  <c r="E51" i="9" l="1"/>
  <c r="AD15" i="9"/>
  <c r="F18" i="9"/>
  <c r="F21" i="9" s="1"/>
  <c r="AD13" i="9"/>
  <c r="O21" i="9"/>
  <c r="P21" i="9"/>
  <c r="J21" i="9"/>
  <c r="K21" i="9"/>
  <c r="U21" i="9"/>
  <c r="Y21" i="9"/>
  <c r="Z21" i="9"/>
  <c r="T21" i="9"/>
  <c r="J113" i="9"/>
  <c r="Z22" i="9"/>
  <c r="Y22" i="9"/>
  <c r="U22" i="9"/>
  <c r="T22" i="9"/>
  <c r="P22" i="9"/>
  <c r="O22" i="9"/>
  <c r="K22" i="9"/>
  <c r="J22" i="9"/>
  <c r="E22" i="9"/>
  <c r="E20" i="9" s="1"/>
  <c r="F20" i="9" l="1"/>
  <c r="Z20" i="9"/>
  <c r="P20" i="9"/>
  <c r="K20" i="9"/>
  <c r="J20" i="9"/>
  <c r="AD18" i="9"/>
  <c r="T20" i="9"/>
  <c r="Y20" i="9"/>
  <c r="AD21" i="9"/>
  <c r="O20" i="9"/>
  <c r="O112" i="9"/>
  <c r="AD22" i="9"/>
  <c r="AC105" i="9"/>
  <c r="AB105" i="9"/>
  <c r="AA105" i="9"/>
  <c r="Z105" i="9"/>
  <c r="Y105" i="9"/>
  <c r="Y112" i="9" s="1"/>
  <c r="X105" i="9"/>
  <c r="W105" i="9"/>
  <c r="V105" i="9"/>
  <c r="U105" i="9"/>
  <c r="T105" i="9"/>
  <c r="T112" i="9" s="1"/>
  <c r="S105" i="9"/>
  <c r="R105" i="9"/>
  <c r="Q105" i="9"/>
  <c r="P105" i="9"/>
  <c r="O105" i="9"/>
  <c r="N105" i="9"/>
  <c r="M105" i="9"/>
  <c r="L105" i="9"/>
  <c r="K105" i="9"/>
  <c r="J105" i="9"/>
  <c r="J112" i="9" s="1"/>
  <c r="I105" i="9"/>
  <c r="H105" i="9"/>
  <c r="G105" i="9"/>
  <c r="F105" i="9"/>
  <c r="C113" i="9" s="1"/>
  <c r="E105" i="9"/>
  <c r="AD104" i="9"/>
  <c r="AD105" i="9" s="1"/>
  <c r="W21" i="9"/>
  <c r="E129" i="9"/>
  <c r="D128" i="9"/>
  <c r="E128" i="9" s="1"/>
  <c r="AD99" i="9"/>
  <c r="Z102" i="9"/>
  <c r="U102" i="9"/>
  <c r="P102" i="9"/>
  <c r="K102" i="9"/>
  <c r="F102" i="9"/>
  <c r="AC102" i="9"/>
  <c r="AB102" i="9"/>
  <c r="AA102" i="9"/>
  <c r="X102" i="9"/>
  <c r="W102" i="9"/>
  <c r="V102" i="9"/>
  <c r="S102" i="9"/>
  <c r="R102" i="9"/>
  <c r="Q102" i="9"/>
  <c r="N102" i="9"/>
  <c r="M102" i="9"/>
  <c r="L102" i="9"/>
  <c r="I102" i="9"/>
  <c r="H102" i="9"/>
  <c r="G102" i="9"/>
  <c r="Z63" i="9"/>
  <c r="Z62" i="9"/>
  <c r="U63" i="9"/>
  <c r="U62" i="9"/>
  <c r="P63" i="9"/>
  <c r="P62" i="9"/>
  <c r="K63" i="9"/>
  <c r="K62" i="9"/>
  <c r="F63" i="9"/>
  <c r="F62" i="9"/>
  <c r="Z75" i="9"/>
  <c r="Z74" i="9"/>
  <c r="U75" i="9"/>
  <c r="U74" i="9"/>
  <c r="P75" i="9"/>
  <c r="P74" i="9"/>
  <c r="K75" i="9"/>
  <c r="K74" i="9"/>
  <c r="F75" i="9"/>
  <c r="H51" i="9"/>
  <c r="AC50" i="9"/>
  <c r="AB50" i="9"/>
  <c r="AA50" i="9"/>
  <c r="Z50" i="9"/>
  <c r="X50" i="9"/>
  <c r="W50" i="9"/>
  <c r="V50" i="9"/>
  <c r="U50" i="9"/>
  <c r="S50" i="9"/>
  <c r="R50" i="9"/>
  <c r="Q50" i="9"/>
  <c r="P50" i="9"/>
  <c r="N50" i="9"/>
  <c r="M50" i="9"/>
  <c r="L50" i="9"/>
  <c r="K50" i="9"/>
  <c r="I50" i="9"/>
  <c r="H50" i="9"/>
  <c r="G50" i="9"/>
  <c r="F50" i="9"/>
  <c r="AC22" i="9"/>
  <c r="AB22" i="9"/>
  <c r="AA22" i="9"/>
  <c r="X22" i="9"/>
  <c r="W22" i="9"/>
  <c r="V22" i="9"/>
  <c r="S22" i="9"/>
  <c r="R22" i="9"/>
  <c r="Q22" i="9"/>
  <c r="N22" i="9"/>
  <c r="M22" i="9"/>
  <c r="L22" i="9"/>
  <c r="I22" i="9"/>
  <c r="H22" i="9"/>
  <c r="G22" i="9"/>
  <c r="AC21" i="9"/>
  <c r="AB21" i="9"/>
  <c r="AA21" i="9"/>
  <c r="Y113" i="9"/>
  <c r="X21" i="9"/>
  <c r="V21" i="9"/>
  <c r="T113" i="9"/>
  <c r="S21" i="9"/>
  <c r="R21" i="9"/>
  <c r="Q21" i="9"/>
  <c r="O113" i="9"/>
  <c r="N21" i="9"/>
  <c r="M21" i="9"/>
  <c r="L21" i="9"/>
  <c r="I21" i="9"/>
  <c r="H21" i="9"/>
  <c r="G21" i="9"/>
  <c r="AC54" i="9"/>
  <c r="AB54" i="9"/>
  <c r="AA54" i="9"/>
  <c r="Z54" i="9"/>
  <c r="X54" i="9"/>
  <c r="W54" i="9"/>
  <c r="V54" i="9"/>
  <c r="U54" i="9"/>
  <c r="S54" i="9"/>
  <c r="R54" i="9"/>
  <c r="Q54" i="9"/>
  <c r="P54" i="9"/>
  <c r="N54" i="9"/>
  <c r="M54" i="9"/>
  <c r="L54" i="9"/>
  <c r="K54" i="9"/>
  <c r="I54" i="9"/>
  <c r="H54" i="9"/>
  <c r="G54" i="9"/>
  <c r="F54" i="9"/>
  <c r="E54" i="9"/>
  <c r="Z66" i="9"/>
  <c r="O66" i="9"/>
  <c r="P66" i="9"/>
  <c r="K66" i="9"/>
  <c r="E69" i="9"/>
  <c r="AC97" i="9"/>
  <c r="AB97" i="9"/>
  <c r="AA97" i="9"/>
  <c r="Z97" i="9"/>
  <c r="X97" i="9"/>
  <c r="W97" i="9"/>
  <c r="V97" i="9"/>
  <c r="U97" i="9"/>
  <c r="S97" i="9"/>
  <c r="R97" i="9"/>
  <c r="Q97" i="9"/>
  <c r="P97" i="9"/>
  <c r="N97" i="9"/>
  <c r="M97" i="9"/>
  <c r="L97" i="9"/>
  <c r="K97" i="9"/>
  <c r="I97" i="9"/>
  <c r="H97" i="9"/>
  <c r="G97" i="9"/>
  <c r="F97" i="9"/>
  <c r="F92" i="9"/>
  <c r="Y97" i="9"/>
  <c r="T97" i="9"/>
  <c r="AD94" i="9"/>
  <c r="O97" i="9"/>
  <c r="J97" i="9"/>
  <c r="AD96" i="9"/>
  <c r="E97" i="9"/>
  <c r="Y92" i="9"/>
  <c r="AC89" i="9"/>
  <c r="AB89" i="9"/>
  <c r="AA89" i="9"/>
  <c r="Z89" i="9"/>
  <c r="T92" i="9"/>
  <c r="X89" i="9"/>
  <c r="W89" i="9"/>
  <c r="V89" i="9"/>
  <c r="U89" i="9"/>
  <c r="O92" i="9"/>
  <c r="S89" i="9"/>
  <c r="R89" i="9"/>
  <c r="Q89" i="9"/>
  <c r="P89" i="9"/>
  <c r="AD90" i="9"/>
  <c r="I89" i="9"/>
  <c r="H89" i="9"/>
  <c r="G89" i="9"/>
  <c r="F89" i="9"/>
  <c r="AC92" i="9"/>
  <c r="AB92" i="9"/>
  <c r="AA92" i="9"/>
  <c r="Z92" i="9"/>
  <c r="X92" i="9"/>
  <c r="W92" i="9"/>
  <c r="V92" i="9"/>
  <c r="U92" i="9"/>
  <c r="S92" i="9"/>
  <c r="R92" i="9"/>
  <c r="Q92" i="9"/>
  <c r="P92" i="9"/>
  <c r="N92" i="9"/>
  <c r="M92" i="9"/>
  <c r="L92" i="9"/>
  <c r="K92" i="9"/>
  <c r="I92" i="9"/>
  <c r="H92" i="9"/>
  <c r="G92" i="9"/>
  <c r="AC73" i="9"/>
  <c r="AB73" i="9"/>
  <c r="AA73" i="9"/>
  <c r="Z73" i="9"/>
  <c r="X73" i="9"/>
  <c r="W73" i="9"/>
  <c r="V73" i="9"/>
  <c r="U73" i="9"/>
  <c r="S73" i="9"/>
  <c r="R73" i="9"/>
  <c r="Q73" i="9"/>
  <c r="P73" i="9"/>
  <c r="N73" i="9"/>
  <c r="M73" i="9"/>
  <c r="L73" i="9"/>
  <c r="K73" i="9"/>
  <c r="I73" i="9"/>
  <c r="H73" i="9"/>
  <c r="G73" i="9"/>
  <c r="Y74" i="9"/>
  <c r="T74" i="9"/>
  <c r="O74" i="9"/>
  <c r="AD72" i="9"/>
  <c r="AD74" i="9" s="1"/>
  <c r="T75" i="9"/>
  <c r="O73" i="9"/>
  <c r="AD71" i="9"/>
  <c r="AD75" i="9" s="1"/>
  <c r="E74" i="9"/>
  <c r="AC69" i="9"/>
  <c r="AB69" i="9"/>
  <c r="AA69" i="9"/>
  <c r="Z69" i="9"/>
  <c r="X69" i="9"/>
  <c r="W69" i="9"/>
  <c r="V69" i="9"/>
  <c r="U69" i="9"/>
  <c r="S69" i="9"/>
  <c r="R69" i="9"/>
  <c r="Q69" i="9"/>
  <c r="P69" i="9"/>
  <c r="N69" i="9"/>
  <c r="M69" i="9"/>
  <c r="L69" i="9"/>
  <c r="K69" i="9"/>
  <c r="I69" i="9"/>
  <c r="H69" i="9"/>
  <c r="G69" i="9"/>
  <c r="F69" i="9"/>
  <c r="Y69" i="9"/>
  <c r="T69" i="9"/>
  <c r="O69" i="9"/>
  <c r="AC66" i="9"/>
  <c r="AB66" i="9"/>
  <c r="AA66" i="9"/>
  <c r="X66" i="9"/>
  <c r="W66" i="9"/>
  <c r="V66" i="9"/>
  <c r="S66" i="9"/>
  <c r="R66" i="9"/>
  <c r="Q66" i="9"/>
  <c r="N66" i="9"/>
  <c r="M66" i="9"/>
  <c r="L66" i="9"/>
  <c r="I66" i="9"/>
  <c r="H66" i="9"/>
  <c r="G66" i="9"/>
  <c r="AC61" i="9"/>
  <c r="AB61" i="9"/>
  <c r="AA61" i="9"/>
  <c r="Z61" i="9"/>
  <c r="X61" i="9"/>
  <c r="W61" i="9"/>
  <c r="V61" i="9"/>
  <c r="U61" i="9"/>
  <c r="S61" i="9"/>
  <c r="R61" i="9"/>
  <c r="Q61" i="9"/>
  <c r="P61" i="9"/>
  <c r="N61" i="9"/>
  <c r="M61" i="9"/>
  <c r="L61" i="9"/>
  <c r="K61" i="9"/>
  <c r="Y62" i="9"/>
  <c r="T61" i="9"/>
  <c r="AD60" i="9"/>
  <c r="AD62" i="9" s="1"/>
  <c r="J62" i="9"/>
  <c r="Y63" i="9"/>
  <c r="T63" i="9"/>
  <c r="O61" i="9"/>
  <c r="J61" i="9"/>
  <c r="AC57" i="9"/>
  <c r="AB57" i="9"/>
  <c r="AA57" i="9"/>
  <c r="Z57" i="9"/>
  <c r="X57" i="9"/>
  <c r="W57" i="9"/>
  <c r="V57" i="9"/>
  <c r="U57" i="9"/>
  <c r="S57" i="9"/>
  <c r="R57" i="9"/>
  <c r="Q57" i="9"/>
  <c r="P57" i="9"/>
  <c r="N57" i="9"/>
  <c r="M57" i="9"/>
  <c r="L57" i="9"/>
  <c r="K57" i="9"/>
  <c r="Y57" i="9"/>
  <c r="O57" i="9"/>
  <c r="J57" i="9"/>
  <c r="Y50" i="9"/>
  <c r="T50" i="9"/>
  <c r="O50" i="9"/>
  <c r="AD35" i="9"/>
  <c r="AC31" i="9"/>
  <c r="AC49" i="9" s="1"/>
  <c r="AB31" i="9"/>
  <c r="AB49" i="9" s="1"/>
  <c r="AA31" i="9"/>
  <c r="AA49" i="9" s="1"/>
  <c r="X31" i="9"/>
  <c r="X49" i="9" s="1"/>
  <c r="W31" i="9"/>
  <c r="W49" i="9" s="1"/>
  <c r="V31" i="9"/>
  <c r="V49" i="9" s="1"/>
  <c r="S31" i="9"/>
  <c r="S49" i="9" s="1"/>
  <c r="R31" i="9"/>
  <c r="R49" i="9" s="1"/>
  <c r="Q31" i="9"/>
  <c r="Q49" i="9" s="1"/>
  <c r="N31" i="9"/>
  <c r="N49" i="9" s="1"/>
  <c r="M31" i="9"/>
  <c r="M49" i="9" s="1"/>
  <c r="L31" i="9"/>
  <c r="L49" i="9" s="1"/>
  <c r="AC29" i="9"/>
  <c r="AB29" i="9"/>
  <c r="AA29" i="9"/>
  <c r="Z29" i="9"/>
  <c r="X29" i="9"/>
  <c r="W29" i="9"/>
  <c r="V29" i="9"/>
  <c r="U29" i="9"/>
  <c r="S29" i="9"/>
  <c r="R29" i="9"/>
  <c r="Q29" i="9"/>
  <c r="P29" i="9"/>
  <c r="N29" i="9"/>
  <c r="M29" i="9"/>
  <c r="L29" i="9"/>
  <c r="K29" i="9"/>
  <c r="Y29" i="9"/>
  <c r="AD27" i="9"/>
  <c r="AC25" i="9"/>
  <c r="AB25" i="9"/>
  <c r="AA25" i="9"/>
  <c r="Z25" i="9"/>
  <c r="X25" i="9"/>
  <c r="W25" i="9"/>
  <c r="V25" i="9"/>
  <c r="U25" i="9"/>
  <c r="S25" i="9"/>
  <c r="R25" i="9"/>
  <c r="Q25" i="9"/>
  <c r="P25" i="9"/>
  <c r="N25" i="9"/>
  <c r="M25" i="9"/>
  <c r="L25" i="9"/>
  <c r="K25" i="9"/>
  <c r="Y25" i="9"/>
  <c r="T25" i="9"/>
  <c r="AD24" i="9"/>
  <c r="AD25" i="9" s="1"/>
  <c r="J25" i="9"/>
  <c r="AD45" i="9"/>
  <c r="AD44" i="9"/>
  <c r="AD42" i="9"/>
  <c r="AD39" i="9"/>
  <c r="AD38" i="9"/>
  <c r="Y54" i="9"/>
  <c r="T54" i="9"/>
  <c r="O54" i="9"/>
  <c r="E92" i="9"/>
  <c r="U31" i="9"/>
  <c r="AD91" i="9"/>
  <c r="N89" i="9"/>
  <c r="M89" i="9"/>
  <c r="L89" i="9"/>
  <c r="K89" i="9"/>
  <c r="AD68" i="9"/>
  <c r="AD69" i="9" s="1"/>
  <c r="I61" i="9"/>
  <c r="H61" i="9"/>
  <c r="G61" i="9"/>
  <c r="F61" i="9"/>
  <c r="E62" i="9"/>
  <c r="E61" i="9"/>
  <c r="I57" i="9"/>
  <c r="H57" i="9"/>
  <c r="G57" i="9"/>
  <c r="F57" i="9"/>
  <c r="J54" i="9"/>
  <c r="E50" i="9"/>
  <c r="E49" i="9" s="1"/>
  <c r="AD47" i="9"/>
  <c r="AD46" i="9"/>
  <c r="AD43" i="9"/>
  <c r="AD41" i="9"/>
  <c r="AD40" i="9"/>
  <c r="AD37" i="9"/>
  <c r="AD36" i="9"/>
  <c r="AD34" i="9"/>
  <c r="AD33" i="9"/>
  <c r="I31" i="9"/>
  <c r="I49" i="9" s="1"/>
  <c r="H31" i="9"/>
  <c r="H49" i="9" s="1"/>
  <c r="G31" i="9"/>
  <c r="G49" i="9"/>
  <c r="G106" i="9" s="1"/>
  <c r="C120" i="9" s="1"/>
  <c r="I29" i="9"/>
  <c r="H29" i="9"/>
  <c r="G29" i="9"/>
  <c r="AD28" i="9"/>
  <c r="I25" i="9"/>
  <c r="H25" i="9"/>
  <c r="G25" i="9"/>
  <c r="X20" i="9"/>
  <c r="W20" i="9"/>
  <c r="AD17" i="9"/>
  <c r="E57" i="9"/>
  <c r="K31" i="9"/>
  <c r="K49" i="9" s="1"/>
  <c r="P31" i="9"/>
  <c r="T29" i="9"/>
  <c r="F31" i="9"/>
  <c r="AD53" i="9"/>
  <c r="AD54" i="9" s="1"/>
  <c r="J69" i="9"/>
  <c r="J66" i="9"/>
  <c r="Y66" i="9"/>
  <c r="J63" i="9"/>
  <c r="T62" i="9"/>
  <c r="J29" i="9"/>
  <c r="T57" i="9"/>
  <c r="J50" i="9"/>
  <c r="E75" i="9"/>
  <c r="T66" i="9"/>
  <c r="U66" i="9"/>
  <c r="U51" i="9"/>
  <c r="Z31" i="9"/>
  <c r="Z51" i="9" s="1"/>
  <c r="Y75" i="9"/>
  <c r="Y73" i="9"/>
  <c r="F74" i="9"/>
  <c r="T73" i="9"/>
  <c r="AD16" i="9"/>
  <c r="AD95" i="9"/>
  <c r="E66" i="9"/>
  <c r="AD65" i="9"/>
  <c r="AD66" i="9" s="1"/>
  <c r="AD32" i="9"/>
  <c r="G51" i="9"/>
  <c r="AD56" i="9"/>
  <c r="AD57" i="9" s="1"/>
  <c r="J92" i="9"/>
  <c r="J75" i="9"/>
  <c r="J74" i="9"/>
  <c r="O29" i="9"/>
  <c r="O62" i="9"/>
  <c r="O25" i="9"/>
  <c r="O63" i="9"/>
  <c r="Y61" i="9"/>
  <c r="O75" i="9"/>
  <c r="F66" i="9"/>
  <c r="J73" i="9"/>
  <c r="AD59" i="9"/>
  <c r="AD63" i="9" s="1"/>
  <c r="AD48" i="9"/>
  <c r="AD50" i="9" s="1"/>
  <c r="E63" i="9"/>
  <c r="AD100" i="9"/>
  <c r="E31" i="9" l="1"/>
  <c r="J114" i="9"/>
  <c r="Y89" i="9"/>
  <c r="E89" i="9"/>
  <c r="O114" i="9"/>
  <c r="T31" i="9"/>
  <c r="T51" i="9" s="1"/>
  <c r="O31" i="9"/>
  <c r="O51" i="9" s="1"/>
  <c r="AC106" i="9"/>
  <c r="T114" i="9"/>
  <c r="Y114" i="9"/>
  <c r="F106" i="9"/>
  <c r="C114" i="9"/>
  <c r="R106" i="9"/>
  <c r="L106" i="9"/>
  <c r="Q106" i="9"/>
  <c r="AA106" i="9"/>
  <c r="N106" i="9"/>
  <c r="X106" i="9"/>
  <c r="T89" i="9"/>
  <c r="I106" i="9"/>
  <c r="H106" i="9"/>
  <c r="AB106" i="9"/>
  <c r="W106" i="9"/>
  <c r="J89" i="9"/>
  <c r="AD89" i="9" s="1"/>
  <c r="S106" i="9"/>
  <c r="V106" i="9"/>
  <c r="O89" i="9"/>
  <c r="M106" i="9"/>
  <c r="Y102" i="9"/>
  <c r="J31" i="9"/>
  <c r="J51" i="9" s="1"/>
  <c r="T102" i="9"/>
  <c r="O102" i="9"/>
  <c r="J102" i="9"/>
  <c r="U49" i="9"/>
  <c r="U106" i="9" s="1"/>
  <c r="P49" i="9"/>
  <c r="P106" i="9" s="1"/>
  <c r="K51" i="9"/>
  <c r="J110" i="9" s="1"/>
  <c r="AD20" i="9"/>
  <c r="Y31" i="9"/>
  <c r="Y51" i="9" s="1"/>
  <c r="Y110" i="9" s="1"/>
  <c r="P51" i="9"/>
  <c r="O110" i="9" s="1"/>
  <c r="Z49" i="9"/>
  <c r="Z106" i="9" s="1"/>
  <c r="F49" i="9"/>
  <c r="O111" i="9"/>
  <c r="C112" i="9"/>
  <c r="AC112" i="9" s="1"/>
  <c r="J111" i="9"/>
  <c r="AD97" i="9"/>
  <c r="AD92" i="9"/>
  <c r="AD73" i="9"/>
  <c r="C111" i="9"/>
  <c r="AD61" i="9"/>
  <c r="Y111" i="9"/>
  <c r="T111" i="9"/>
  <c r="AD29" i="9"/>
  <c r="AC113" i="9"/>
  <c r="K106" i="9"/>
  <c r="AD101" i="9"/>
  <c r="O49" i="9" l="1"/>
  <c r="T49" i="9"/>
  <c r="Y106" i="9"/>
  <c r="C118" i="9"/>
  <c r="Y115" i="9"/>
  <c r="T110" i="9"/>
  <c r="T115" i="9" s="1"/>
  <c r="C119" i="9"/>
  <c r="O106" i="9"/>
  <c r="C110" i="9"/>
  <c r="C115" i="9" s="1"/>
  <c r="C116" i="9" s="1"/>
  <c r="J106" i="9"/>
  <c r="T106" i="9"/>
  <c r="D134" i="9"/>
  <c r="B123" i="9"/>
  <c r="J49" i="9"/>
  <c r="AD102" i="9"/>
  <c r="AD31" i="9"/>
  <c r="AD51" i="9" s="1"/>
  <c r="Y49" i="9"/>
  <c r="E106" i="9"/>
  <c r="AC114" i="9"/>
  <c r="AC111" i="9"/>
  <c r="AD106" i="9" l="1"/>
  <c r="C121" i="9"/>
  <c r="AD49" i="9"/>
  <c r="AC110" i="9"/>
  <c r="AC115" i="9" l="1"/>
  <c r="AC121"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6"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6" authorId="0" shapeId="0" xr:uid="{00000000-0006-0000-01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<sst xmlns="http://schemas.openxmlformats.org/spreadsheetml/2006/main" count="661" uniqueCount="209">
  <si>
    <t xml:space="preserve"> Перечень мероприятий муниципальной программы </t>
  </si>
  <si>
    <t>№ п/п</t>
  </si>
  <si>
    <t>Ответственный исполнитель</t>
  </si>
  <si>
    <t>сроки реализации</t>
  </si>
  <si>
    <r>
      <t xml:space="preserve">Финансовое обеспечение реализации муниципальной программы, </t>
    </r>
    <r>
      <rPr>
        <b/>
        <i/>
        <sz val="12"/>
        <rFont val="Times New Roman"/>
        <family val="1"/>
        <charset val="204"/>
      </rPr>
      <t>тыс.руб.</t>
    </r>
  </si>
  <si>
    <t>Итого</t>
  </si>
  <si>
    <t>Всего</t>
  </si>
  <si>
    <t>местный бюджет</t>
  </si>
  <si>
    <t>областной бюджет</t>
  </si>
  <si>
    <t>федеральный бюджет</t>
  </si>
  <si>
    <t>внебюджетные средства</t>
  </si>
  <si>
    <r>
      <t>1.</t>
    </r>
    <r>
      <rPr>
        <sz val="7"/>
        <rFont val="Times New Roman"/>
        <family val="1"/>
        <charset val="204"/>
      </rPr>
      <t> </t>
    </r>
  </si>
  <si>
    <t>1.1.</t>
  </si>
  <si>
    <t>1.2.</t>
  </si>
  <si>
    <t>Департамент образования</t>
  </si>
  <si>
    <t>1.3.</t>
  </si>
  <si>
    <t>1.4.</t>
  </si>
  <si>
    <t>1.5.</t>
  </si>
  <si>
    <t>МАУ "МФЦ" (Департамент информационных технологий и связи)</t>
  </si>
  <si>
    <t>ВСЕГО по задаче 1:</t>
  </si>
  <si>
    <r>
      <t>2.</t>
    </r>
    <r>
      <rPr>
        <sz val="7"/>
        <rFont val="Times New Roman"/>
        <family val="1"/>
        <charset val="204"/>
      </rPr>
      <t> </t>
    </r>
  </si>
  <si>
    <t>2.1.</t>
  </si>
  <si>
    <t>ВСЕГО по задаче 2:</t>
  </si>
  <si>
    <r>
      <t>3.</t>
    </r>
    <r>
      <rPr>
        <sz val="7"/>
        <rFont val="Times New Roman"/>
        <family val="1"/>
        <charset val="204"/>
      </rPr>
      <t> </t>
    </r>
  </si>
  <si>
    <t>3.1.</t>
  </si>
  <si>
    <t>ВСЕГО по задаче 3:</t>
  </si>
  <si>
    <r>
      <t>4.</t>
    </r>
    <r>
      <rPr>
        <sz val="7"/>
        <rFont val="Times New Roman"/>
        <family val="1"/>
        <charset val="204"/>
      </rPr>
      <t> </t>
    </r>
  </si>
  <si>
    <t>4.1.</t>
  </si>
  <si>
    <t>4.1.1.</t>
  </si>
  <si>
    <t>4.1.2.</t>
  </si>
  <si>
    <t>4.1.3.</t>
  </si>
  <si>
    <t>4.1.4.</t>
  </si>
  <si>
    <t>4.2.</t>
  </si>
  <si>
    <t>4.3.</t>
  </si>
  <si>
    <t>4.4.</t>
  </si>
  <si>
    <t>4.5.</t>
  </si>
  <si>
    <t>4.6.</t>
  </si>
  <si>
    <t>4.7.</t>
  </si>
  <si>
    <t>4.8.</t>
  </si>
  <si>
    <t>4.9.</t>
  </si>
  <si>
    <t>4.10.</t>
  </si>
  <si>
    <t>4.11.</t>
  </si>
  <si>
    <t>4.12.</t>
  </si>
  <si>
    <t>4.13.</t>
  </si>
  <si>
    <t>ВСЕГО по задаче 4:</t>
  </si>
  <si>
    <r>
      <t>5.</t>
    </r>
    <r>
      <rPr>
        <sz val="7"/>
        <rFont val="Times New Roman"/>
        <family val="1"/>
        <charset val="204"/>
      </rPr>
      <t> </t>
    </r>
  </si>
  <si>
    <t>5.1.</t>
  </si>
  <si>
    <t>ВСЕГО по задаче 5:</t>
  </si>
  <si>
    <t>6.1.</t>
  </si>
  <si>
    <t>ВСЕГО по задаче 6:</t>
  </si>
  <si>
    <t>7.1.</t>
  </si>
  <si>
    <t>7.2.</t>
  </si>
  <si>
    <t xml:space="preserve">Департамент социального обеспечения </t>
  </si>
  <si>
    <t>ВСЕГО по задаче 7:</t>
  </si>
  <si>
    <r>
      <t>8.</t>
    </r>
    <r>
      <rPr>
        <sz val="7"/>
        <rFont val="Times New Roman"/>
        <family val="1"/>
        <charset val="204"/>
      </rPr>
      <t> </t>
    </r>
  </si>
  <si>
    <t>8.1.</t>
  </si>
  <si>
    <t>ВСЕГО по задаче 8:</t>
  </si>
  <si>
    <t>9.1.</t>
  </si>
  <si>
    <t>ВСЕГО по задаче 9:</t>
  </si>
  <si>
    <t>10.1.</t>
  </si>
  <si>
    <t>ВСЕГО по задаче 10:</t>
  </si>
  <si>
    <t>11.</t>
  </si>
  <si>
    <t>11.1.</t>
  </si>
  <si>
    <t>11.2.</t>
  </si>
  <si>
    <t>ВСЕГО по задаче 11:</t>
  </si>
  <si>
    <t>12.</t>
  </si>
  <si>
    <t>12.1.</t>
  </si>
  <si>
    <t>ИТОГО по муниципальной программе:</t>
  </si>
  <si>
    <t>Единовременные денежные выплаты к отдельным датам:</t>
  </si>
  <si>
    <t xml:space="preserve">Единовременная денежная выплата ко Дню памяти жертв политических репрессий (30 октября) </t>
  </si>
  <si>
    <t>Единовременная денежная выплата к памятной дате России - Дню Героев Отечества (9 декабря)</t>
  </si>
  <si>
    <t xml:space="preserve">Денежные выплаты на оплату социальных услуг, предоставляемых на условиях оплаты отдельным категориям граждан </t>
  </si>
  <si>
    <t>13.1.</t>
  </si>
  <si>
    <t>Департамент социального обеспечения</t>
  </si>
  <si>
    <t>13.</t>
  </si>
  <si>
    <t>4.14.</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</si>
  <si>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</si>
  <si>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</si>
  <si>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</si>
  <si>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ВСЕГО по задаче 13:</t>
  </si>
  <si>
    <t>10.</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</si>
  <si>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</si>
  <si>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Проведение городских массовых мероприятий:</t>
  </si>
  <si>
    <t>«День семьи»</t>
  </si>
  <si>
    <t>«День матери»</t>
  </si>
  <si>
    <t>Проведение фестиваля творчества детей-инвалидов «Серебряная птица»</t>
  </si>
  <si>
    <r>
      <t>Цель:</t>
    </r>
    <r>
      <rPr>
        <sz val="14"/>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</si>
  <si>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</si>
  <si>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</si>
  <si>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</si>
  <si>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</si>
  <si>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</si>
  <si>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</si>
  <si>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</si>
  <si>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</si>
  <si>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 Департамент социального обеспечения</t>
  </si>
  <si>
    <t xml:space="preserve">Предоставление ежемесячной денежной выплаты на проезд для отдельных категорий граждан из числа инвалидов </t>
  </si>
  <si>
    <t>9.</t>
  </si>
  <si>
    <t>10.2.</t>
  </si>
  <si>
    <t>11.3.</t>
  </si>
  <si>
    <t>12.1.1.</t>
  </si>
  <si>
    <t>12.1.2.</t>
  </si>
  <si>
    <t>ВСЕГО по задаче 12:</t>
  </si>
  <si>
    <t>13.2.</t>
  </si>
  <si>
    <t>13.3.</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</si>
  <si>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</si>
  <si>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</si>
  <si>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</si>
  <si>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</si>
  <si>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Выплата ренты по договорам  пожизненной ренты</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</si>
  <si>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</si>
  <si>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</si>
  <si>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</si>
  <si>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</si>
  <si>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</si>
  <si>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</si>
  <si>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единовременного пособия гражданам в связи с рождением детей в День исторического рождения города Тольятти (20 июня)
</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</si>
  <si>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</si>
  <si>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</si>
  <si>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</si>
  <si>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</si>
  <si>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</si>
  <si>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</si>
  <si>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</si>
  <si>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</si>
  <si>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</si>
  <si>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</si>
  <si>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11.4.</t>
  </si>
  <si>
    <t>11.5.</t>
  </si>
  <si>
    <t>11.6.</t>
  </si>
  <si>
    <t>11.7.</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</si>
  <si>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</si>
  <si>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</si>
  <si>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</si>
  <si>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дитис</t>
  </si>
  <si>
    <t>Департамент информационных технологий и связи</t>
  </si>
  <si>
    <r>
      <t>Задача 4:</t>
    </r>
    <r>
      <rPr>
        <sz val="14"/>
        <rFont val="Times New Roman"/>
        <family val="1"/>
        <charset val="204"/>
      </rPr>
      <t>Предоставление социальных выплат гражданам, имеющим особые заслуги перед обществом</t>
    </r>
  </si>
  <si>
    <t>ДСО</t>
  </si>
  <si>
    <t>Образ.</t>
  </si>
  <si>
    <t>м.б.</t>
  </si>
  <si>
    <t>образ.</t>
  </si>
  <si>
    <t xml:space="preserve">Оплата расходов, связанных с заключением и сопровождением договоров пожизненной ренты </t>
  </si>
  <si>
    <r>
      <t>Наименование цели</t>
    </r>
    <r>
      <rPr>
        <b/>
        <sz val="14"/>
        <rFont val="Times New Roman"/>
        <family val="1"/>
        <charset val="204"/>
      </rPr>
      <t>,</t>
    </r>
    <r>
      <rPr>
        <b/>
        <sz val="12"/>
        <rFont val="Times New Roman"/>
        <family val="1"/>
        <charset val="204"/>
      </rPr>
      <t xml:space="preserve"> задач и мероприятий муниципальной программы</t>
    </r>
  </si>
  <si>
    <r>
      <t xml:space="preserve">Задача 2: </t>
    </r>
    <r>
      <rPr>
        <b/>
        <sz val="14"/>
        <color indexed="10"/>
        <rFont val="Times New Roman"/>
        <family val="1"/>
        <charset val="204"/>
      </rPr>
      <t xml:space="preserve"> </t>
    </r>
    <r>
      <rPr>
        <sz val="14"/>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</si>
  <si>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 xml:space="preserve">Задача 3: </t>
    </r>
    <r>
      <rPr>
        <sz val="14"/>
        <rFont val="Times New Roman"/>
        <family val="1"/>
        <charset val="204"/>
      </rPr>
      <t>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</si>
  <si>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</si>
  <si>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r>
      <t xml:space="preserve">Задача 5: </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</si>
  <si>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 xml:space="preserve">Департамент информационных технологий и связи(МАУ "МФЦ"), Управление физической культуры и спорта </t>
  </si>
  <si>
    <r>
      <t xml:space="preserve">Задача 8: </t>
    </r>
    <r>
      <rPr>
        <b/>
        <i/>
        <sz val="14"/>
        <color indexed="10"/>
        <rFont val="Times New Roman"/>
        <family val="1"/>
        <charset val="204"/>
      </rPr>
      <t xml:space="preserve"> </t>
    </r>
    <r>
      <rPr>
        <sz val="14"/>
        <rFont val="Times New Roman"/>
        <family val="1"/>
        <charset val="204"/>
      </rPr>
      <t>Обеспечение условия для реализации дополнительных мер социальной поддрежки населения</t>
    </r>
  </si>
  <si>
    <r>
      <t xml:space="preserve">Задача 9: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</si>
  <si>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Задача 13:  Финансовая поддержка семей при рождении детей</t>
  </si>
  <si>
    <t>3.2.</t>
  </si>
  <si>
    <t>14.1.</t>
  </si>
  <si>
    <t>14.2.</t>
  </si>
  <si>
    <t>ВСЕГО по задаче 14:</t>
  </si>
  <si>
    <t>Департамент информационных технологий и связи ( МАУ МФЦ),Департамент образования</t>
  </si>
  <si>
    <t xml:space="preserve">Задача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</si>
  <si>
    <t>14.3.</t>
  </si>
  <si>
    <r>
      <t xml:space="preserve">Задача 12: </t>
    </r>
    <r>
      <rPr>
        <sz val="14"/>
        <rFont val="Times New Roman"/>
        <family val="1"/>
        <charset val="204"/>
      </rPr>
      <t>Популяризация семейных ценностей.</t>
    </r>
  </si>
  <si>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</si>
  <si>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радуга</t>
  </si>
  <si>
    <t>на 5 лет</t>
  </si>
  <si>
    <t>ано планета</t>
  </si>
  <si>
    <t>1.6.</t>
  </si>
  <si>
    <t>2020-2024 гг.</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</si>
  <si>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</si>
  <si>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Задача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</si>
  <si>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</si>
  <si>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2020-2024</t>
  </si>
  <si>
    <t>ВСЕГО по задаче 15:</t>
  </si>
  <si>
    <t>вн.бюдж</t>
  </si>
  <si>
    <t>вн.  Бюджет</t>
  </si>
  <si>
    <t>м.б</t>
  </si>
  <si>
    <t xml:space="preserve">ДСО </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</si>
  <si>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color theme="1"/>
        <rFont val="Times New Roman"/>
        <family val="1"/>
        <charset val="204"/>
      </rPr>
      <t xml:space="preserve"> </t>
    </r>
  </si>
  <si>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color theme="1"/>
        <rFont val="Times New Roman"/>
        <family val="1"/>
        <charset val="204"/>
      </rPr>
      <t xml:space="preserve"> </t>
    </r>
  </si>
  <si>
    <r>
      <t>6.</t>
    </r>
    <r>
      <rPr>
        <sz val="7"/>
        <color theme="1"/>
        <rFont val="Times New Roman"/>
        <family val="1"/>
        <charset val="204"/>
      </rPr>
      <t> </t>
    </r>
  </si>
  <si>
    <r>
      <t xml:space="preserve">Задача 6: </t>
    </r>
    <r>
      <rPr>
        <sz val="14"/>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</si>
  <si>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r>
      <t>7.</t>
    </r>
    <r>
      <rPr>
        <sz val="7"/>
        <color theme="1"/>
        <rFont val="Times New Roman"/>
        <family val="1"/>
        <charset val="204"/>
      </rPr>
      <t> </t>
    </r>
  </si>
  <si>
    <r>
      <t xml:space="preserve">Задача 7: </t>
    </r>
    <r>
      <rPr>
        <b/>
        <sz val="14"/>
        <color theme="1"/>
        <rFont val="Times New Roman"/>
        <family val="1"/>
        <charset val="204"/>
      </rPr>
      <t xml:space="preserve"> </t>
    </r>
    <r>
      <rPr>
        <sz val="14"/>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</si>
  <si>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 1</t>
    </r>
    <r>
      <rPr>
        <b/>
        <i/>
        <sz val="14"/>
        <rFont val="Times New Roman"/>
        <family val="1"/>
        <charset val="204"/>
      </rPr>
      <t xml:space="preserve">: </t>
    </r>
    <r>
      <rPr>
        <sz val="14"/>
        <rFont val="Times New Roman"/>
        <family val="1"/>
        <charset val="204"/>
      </rPr>
      <t>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</si>
  <si>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</si>
  <si>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</si>
  <si>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</si>
  <si>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 xml:space="preserve">Предоставление единовременной денежной выплаты при рождении двух и более детей  в случае многоплодной беременности </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</si>
  <si>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</si>
  <si>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</si>
  <si>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r>
      <t xml:space="preserve">Задача 10: </t>
    </r>
    <r>
      <rPr>
        <sz val="13"/>
        <rFont val="Times New Roman"/>
        <family val="1"/>
        <charset val="204"/>
      </rPr>
      <t>Предоставление дополнительных мер социальной поддержки для отдельных категорий граждан из числа инвалидов</t>
    </r>
  </si>
  <si>
    <t>15.1.</t>
  </si>
  <si>
    <t xml:space="preserve">Предоставление ежемесячных денежных выплат для отдельных категорий граждан, имеющих детей в возрасте до 1 года
</t>
  </si>
  <si>
    <t xml:space="preserve">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</si>
  <si>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</si>
  <si>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</si>
  <si>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Предоставление единовременной денежной  выплаты  на улучшение жилищниых условий при рождении (усыновлении) седьмого и последующих детей</t>
  </si>
  <si>
    <t>11.8.</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</si>
  <si>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</si>
  <si>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</si>
  <si>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</si>
  <si>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</si>
  <si>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 xml:space="preserve">Приложение №1 к постановлению администрации городского                               </t>
  </si>
  <si>
    <t xml:space="preserve"> округа Тольятти     от                          №</t>
  </si>
  <si>
    <t>зеленым - соответсвует перечню услуг</t>
  </si>
  <si>
    <t>желтым-не соответсвует перечню услуг</t>
  </si>
  <si>
    <t>Задача 11: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</si>
  <si>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t>Департамент социального обеспечения, Департамент информационных технологий и связи(МАУ "МФЦ"), Департамент городского хозяйства</t>
  </si>
  <si>
    <t xml:space="preserve">Осуществление денежных выплат на вознаграждение, причитающееся приёмным родителям, патронатным воспитателям </t>
  </si>
  <si>
    <t xml:space="preserve">Задача 14: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</si>
  <si>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r>
      <t xml:space="preserve">Задача 3: </t>
    </r>
    <r>
      <rPr>
        <sz val="14"/>
        <rFont val="Times New Roman"/>
        <family val="1"/>
        <charset val="204"/>
      </rPr>
      <t xml:space="preserve">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t>
    </r>
    <r>
      <rPr>
        <sz val="14"/>
        <color rgb="FFFF0000"/>
        <rFont val="Times New Roman"/>
        <family val="1"/>
        <charset val="204"/>
      </rPr>
      <t/>
    </r>
  </si>
  <si>
    <t>Приложение №1 к муниципальнолй программе  "Создание условий для улучшения качества жизни жителей городского округа Тольятти" на 2020-2024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</si>
</sst>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0"/>
    <numFmt numFmtId="166" formatCode="_-* #,##0_р_._-;\-* #,##0_р_._-;_-* &quot;-&quot;??_р_._-;_-@_-"/>
    <numFmt numFmtId="167" formatCode="#,##0.00\ &quot;₽&quot;"/>
    <numFmt numFmtId="168" formatCode="0.0"/>
  </numFmts>
  <fonts count="44" x14ac:knownFonts="1">
    <font>
      <sz val="11"/>
      <color theme="1"/>
      <name val="Calibri"/>
      <family val="2"/>
      <charset val="204"/>
      <scheme val="minor"/>
    </font>
    <font>
      <sz val="12"/>
      <name val="Times New Roman"/>
      <family val="1"/>
      <charset val="204"/>
    </font>
    <font>
      <sz val="11"/>
      <name val="Calibri"/>
      <family val="2"/>
      <charset val="204"/>
    </font>
    <font>
      <sz val="14"/>
      <name val="Times New Roman"/>
      <family val="1"/>
      <charset val="204"/>
    </font>
    <font>
      <b/>
      <sz val="12"/>
      <name val="Times New Roman"/>
      <family val="1"/>
      <charset val="204"/>
    </font>
    <font>
      <b/>
      <i/>
      <sz val="12"/>
      <name val="Times New Roman"/>
      <family val="1"/>
      <charset val="204"/>
    </font>
    <font>
      <i/>
      <u/>
      <sz val="14"/>
      <name val="Times New Roman"/>
      <family val="1"/>
      <charset val="204"/>
    </font>
    <font>
      <sz val="7"/>
      <name val="Times New Roman"/>
      <family val="1"/>
      <charset val="204"/>
    </font>
    <font>
      <sz val="11"/>
      <name val="Times New Roman"/>
      <family val="1"/>
      <charset val="204"/>
    </font>
    <font>
      <sz val="13"/>
      <name val="Times New Roman"/>
      <family val="1"/>
      <charset val="204"/>
    </font>
    <font>
      <sz val="8"/>
      <name val="Times New Roman"/>
      <family val="1"/>
      <charset val="204"/>
    </font>
    <font>
      <i/>
      <u/>
      <sz val="13"/>
      <name val="Times New Roman"/>
      <family val="1"/>
      <charset val="204"/>
    </font>
    <font>
      <sz val="8"/>
      <color indexed="81"/>
      <name val="Tahoma"/>
      <family val="2"/>
      <charset val="204"/>
    </font>
    <font>
      <b/>
      <sz val="8"/>
      <color indexed="81"/>
      <name val="Tahoma"/>
      <family val="2"/>
      <charset val="204"/>
    </font>
    <font>
      <sz val="11"/>
      <color indexed="8"/>
      <name val="Calibri"/>
      <family val="2"/>
      <charset val="204"/>
    </font>
    <font>
      <b/>
      <sz val="13"/>
      <name val="Times New Roman"/>
      <family val="1"/>
      <charset val="204"/>
    </font>
    <font>
      <b/>
      <sz val="11"/>
      <name val="Times New Roman"/>
      <family val="1"/>
      <charset val="204"/>
    </font>
    <font>
      <b/>
      <sz val="14"/>
      <color indexed="10"/>
      <name val="Times New Roman"/>
      <family val="1"/>
      <charset val="204"/>
    </font>
    <font>
      <b/>
      <i/>
      <sz val="14"/>
      <color indexed="10"/>
      <name val="Times New Roman"/>
      <family val="1"/>
      <charset val="204"/>
    </font>
    <font>
      <b/>
      <sz val="14"/>
      <name val="Times New Roman"/>
      <family val="1"/>
      <charset val="204"/>
    </font>
    <font>
      <i/>
      <sz val="14"/>
      <name val="Times New Roman"/>
      <family val="1"/>
      <charset val="204"/>
    </font>
    <font>
      <b/>
      <i/>
      <sz val="14"/>
      <name val="Times New Roman"/>
      <family val="1"/>
      <charset val="204"/>
    </font>
    <font>
      <sz val="12"/>
      <color rgb="FFFF0000"/>
      <name val="Times New Roman"/>
      <family val="1"/>
      <charset val="204"/>
    </font>
    <font>
      <sz val="11"/>
      <color rgb="FFFF0000"/>
      <name val="Times New Roman"/>
      <family val="1"/>
      <charset val="204"/>
    </font>
    <font>
      <sz val="11"/>
      <color rgb="FFFF0000"/>
      <name val="Calibri"/>
      <family val="2"/>
      <charset val="204"/>
    </font>
    <font>
      <b/>
      <sz val="14"/>
      <color rgb="FFFF0000"/>
      <name val="Calibri"/>
      <family val="2"/>
      <charset val="204"/>
    </font>
    <font>
      <b/>
      <sz val="12"/>
      <color rgb="FFFF0000"/>
      <name val="Times New Roman"/>
      <family val="1"/>
      <charset val="204"/>
    </font>
    <font>
      <sz val="12"/>
      <color theme="1"/>
      <name val="Times New Roman"/>
      <family val="1"/>
      <charset val="204"/>
    </font>
    <font>
      <i/>
      <sz val="12"/>
      <color theme="1"/>
      <name val="Times New Roman"/>
      <family val="1"/>
      <charset val="204"/>
    </font>
    <font>
      <sz val="11"/>
      <color theme="1"/>
      <name val="Times New Roman"/>
      <family val="1"/>
      <charset val="204"/>
    </font>
    <font>
      <sz val="13"/>
      <color theme="1"/>
      <name val="Times New Roman"/>
      <family val="1"/>
      <charset val="204"/>
    </font>
    <font>
      <b/>
      <sz val="12"/>
      <color theme="1"/>
      <name val="Times New Roman"/>
      <family val="1"/>
      <charset val="204"/>
    </font>
    <font>
      <b/>
      <sz val="13"/>
      <color theme="1"/>
      <name val="Times New Roman"/>
      <family val="1"/>
      <charset val="204"/>
    </font>
    <font>
      <sz val="14"/>
      <color theme="1"/>
      <name val="Times New Roman"/>
      <family val="1"/>
      <charset val="204"/>
    </font>
    <font>
      <sz val="7"/>
      <color theme="1"/>
      <name val="Times New Roman"/>
      <family val="1"/>
      <charset val="204"/>
    </font>
    <font>
      <i/>
      <u/>
      <sz val="14"/>
      <color theme="1"/>
      <name val="Times New Roman"/>
      <family val="1"/>
      <charset val="204"/>
    </font>
    <font>
      <b/>
      <sz val="14"/>
      <color theme="1"/>
      <name val="Times New Roman"/>
      <family val="1"/>
      <charset val="204"/>
    </font>
    <font>
      <u/>
      <sz val="14"/>
      <name val="Times New Roman"/>
      <family val="1"/>
      <charset val="204"/>
    </font>
    <font>
      <b/>
      <sz val="13"/>
      <color rgb="FFFF0000"/>
      <name val="Times New Roman"/>
      <family val="1"/>
      <charset val="204"/>
    </font>
    <font>
      <sz val="13"/>
      <color rgb="FFFF0000"/>
      <name val="Times New Roman"/>
      <family val="1"/>
      <charset val="204"/>
    </font>
    <font>
      <b/>
      <sz val="14"/>
      <color rgb="FFFF0000"/>
      <name val="Times New Roman"/>
      <family val="1"/>
      <charset val="204"/>
    </font>
    <font>
      <b/>
      <sz val="11"/>
      <color rgb="FFFF0000"/>
      <name val="Times New Roman"/>
      <family val="1"/>
      <charset val="204"/>
    </font>
    <font>
      <sz val="14"/>
      <color rgb="FFFF0000"/>
      <name val="Times New Roman"/>
      <family val="1"/>
      <charset val="204"/>
    </font>
    <font>
      <u/>
      <sz val="14"/>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164" fontId="14" fillId="0" borderId="0" applyFont="0" applyFill="0" applyBorder="0" applyAlignment="0" applyProtection="0"/>
  </cellStyleXfs>
  <cellXfs count="171">
    <xf numFmtId="0" fontId="0" fillId="0" borderId="0" xfId="0"/>
    <xf numFmtId="0" fontId="1" fillId="2" borderId="0" xfId="0" applyFont="1" applyFill="1"/>
    <xf numFmtId="0" fontId="1" fillId="2" borderId="1" xfId="0" applyFont="1" applyFill="1" applyBorder="1" applyAlignment="1">
      <alignment horizontal="center" wrapText="1"/>
    </xf>
    <xf numFmtId="0" fontId="27" fillId="2" borderId="1" xfId="0" applyFont="1" applyFill="1" applyBorder="1" applyAlignment="1">
      <alignment vertical="top" wrapText="1"/>
    </xf>
    <xf numFmtId="0" fontId="22" fillId="2" borderId="1" xfId="0" applyFont="1" applyFill="1" applyBorder="1" applyAlignment="1">
      <alignment vertical="top" wrapText="1"/>
    </xf>
    <xf numFmtId="0" fontId="1"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27" fillId="2" borderId="1" xfId="0" applyFont="1" applyFill="1" applyBorder="1" applyAlignment="1">
      <alignment horizontal="left" vertical="top" wrapText="1"/>
    </xf>
    <xf numFmtId="49" fontId="1" fillId="2" borderId="1" xfId="0" applyNumberFormat="1" applyFont="1" applyFill="1" applyBorder="1" applyAlignment="1">
      <alignment horizontal="left" vertical="center" wrapText="1"/>
    </xf>
    <xf numFmtId="0" fontId="3" fillId="2" borderId="0" xfId="0" applyFont="1" applyFill="1"/>
    <xf numFmtId="0" fontId="3" fillId="2" borderId="0" xfId="0" applyFont="1" applyFill="1" applyAlignment="1">
      <alignment horizontal="right"/>
    </xf>
    <xf numFmtId="165" fontId="1" fillId="2" borderId="0" xfId="0" applyNumberFormat="1" applyFont="1" applyFill="1"/>
    <xf numFmtId="0" fontId="1" fillId="2" borderId="1" xfId="0" applyFont="1" applyFill="1" applyBorder="1" applyAlignment="1">
      <alignment horizontal="center" vertical="top"/>
    </xf>
    <xf numFmtId="165" fontId="1" fillId="2" borderId="1" xfId="0" applyNumberFormat="1" applyFont="1" applyFill="1" applyBorder="1" applyAlignment="1">
      <alignment horizontal="center" vertical="top"/>
    </xf>
    <xf numFmtId="165" fontId="8"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0" fontId="2" fillId="2" borderId="0" xfId="0" applyFont="1" applyFill="1"/>
    <xf numFmtId="0" fontId="10" fillId="2" borderId="1" xfId="0" applyFont="1" applyFill="1" applyBorder="1" applyAlignment="1">
      <alignment horizontal="center" vertical="top"/>
    </xf>
    <xf numFmtId="0" fontId="25" fillId="2" borderId="0" xfId="0" applyFont="1" applyFill="1"/>
    <xf numFmtId="0" fontId="27" fillId="2" borderId="1" xfId="0" applyFont="1" applyFill="1" applyBorder="1" applyAlignment="1">
      <alignment horizontal="center" vertical="top"/>
    </xf>
    <xf numFmtId="165" fontId="27" fillId="2" borderId="1" xfId="0" applyNumberFormat="1" applyFont="1" applyFill="1" applyBorder="1" applyAlignment="1">
      <alignment horizontal="center" vertical="top"/>
    </xf>
    <xf numFmtId="165" fontId="29" fillId="2" borderId="1" xfId="0" applyNumberFormat="1" applyFont="1" applyFill="1" applyBorder="1" applyAlignment="1">
      <alignment horizontal="center" vertical="top"/>
    </xf>
    <xf numFmtId="0" fontId="1" fillId="2" borderId="0" xfId="0" applyFont="1" applyFill="1" applyAlignment="1">
      <alignment horizontal="center"/>
    </xf>
    <xf numFmtId="0" fontId="4" fillId="2" borderId="1" xfId="0" applyFont="1" applyFill="1" applyBorder="1" applyAlignment="1">
      <alignment horizontal="center" vertical="center" textRotation="90" wrapText="1"/>
    </xf>
    <xf numFmtId="0" fontId="4" fillId="2" borderId="2" xfId="0"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27" fillId="2" borderId="3" xfId="0" applyNumberFormat="1" applyFont="1" applyFill="1" applyBorder="1" applyAlignment="1">
      <alignment horizontal="left" vertical="top" wrapText="1"/>
    </xf>
    <xf numFmtId="0" fontId="27" fillId="2" borderId="1" xfId="0" applyNumberFormat="1" applyFont="1" applyFill="1" applyBorder="1" applyAlignment="1">
      <alignment vertical="top" wrapText="1"/>
    </xf>
    <xf numFmtId="0" fontId="1" fillId="2" borderId="4" xfId="0" applyFont="1" applyFill="1" applyBorder="1" applyAlignment="1">
      <alignment horizontal="center" vertical="top" wrapText="1"/>
    </xf>
    <xf numFmtId="165" fontId="22" fillId="2" borderId="1" xfId="0" applyNumberFormat="1" applyFont="1" applyFill="1" applyBorder="1" applyAlignment="1">
      <alignment horizontal="center" vertical="top"/>
    </xf>
    <xf numFmtId="165" fontId="23" fillId="2" borderId="1" xfId="0" applyNumberFormat="1" applyFont="1" applyFill="1" applyBorder="1" applyAlignment="1">
      <alignment horizontal="center" vertical="top"/>
    </xf>
    <xf numFmtId="165" fontId="15" fillId="2" borderId="1" xfId="0" applyNumberFormat="1" applyFont="1" applyFill="1" applyBorder="1" applyAlignment="1">
      <alignment horizontal="center" vertical="top"/>
    </xf>
    <xf numFmtId="165" fontId="9" fillId="2" borderId="1" xfId="0" applyNumberFormat="1" applyFont="1" applyFill="1" applyBorder="1" applyAlignment="1">
      <alignment horizontal="center" vertical="top"/>
    </xf>
    <xf numFmtId="165" fontId="2" fillId="2" borderId="0" xfId="0" applyNumberFormat="1" applyFont="1" applyFill="1"/>
    <xf numFmtId="16" fontId="1" fillId="2" borderId="1" xfId="0" applyNumberFormat="1" applyFont="1" applyFill="1" applyBorder="1" applyAlignment="1">
      <alignment horizontal="center" vertical="top"/>
    </xf>
    <xf numFmtId="165" fontId="9" fillId="2" borderId="5" xfId="0" applyNumberFormat="1" applyFont="1" applyFill="1" applyBorder="1" applyAlignment="1">
      <alignment horizontal="center" vertical="top"/>
    </xf>
    <xf numFmtId="165" fontId="1" fillId="2" borderId="5" xfId="0" applyNumberFormat="1" applyFont="1" applyFill="1" applyBorder="1" applyAlignment="1">
      <alignment horizontal="center" vertical="top"/>
    </xf>
    <xf numFmtId="165" fontId="9" fillId="2" borderId="6" xfId="0" applyNumberFormat="1" applyFont="1" applyFill="1" applyBorder="1" applyAlignment="1">
      <alignment horizontal="center" vertical="top"/>
    </xf>
    <xf numFmtId="0" fontId="27" fillId="2" borderId="1" xfId="0" applyFont="1" applyFill="1" applyBorder="1" applyAlignment="1">
      <alignment horizontal="center" vertical="top" wrapText="1"/>
    </xf>
    <xf numFmtId="165" fontId="31" fillId="2" borderId="1" xfId="0" applyNumberFormat="1" applyFont="1" applyFill="1" applyBorder="1" applyAlignment="1">
      <alignment horizontal="center" vertical="top"/>
    </xf>
    <xf numFmtId="165" fontId="32" fillId="2" borderId="1" xfId="0" applyNumberFormat="1" applyFont="1" applyFill="1" applyBorder="1" applyAlignment="1">
      <alignment horizontal="center" vertical="top"/>
    </xf>
    <xf numFmtId="0" fontId="33" fillId="2" borderId="1" xfId="0" applyFont="1" applyFill="1" applyBorder="1" applyAlignment="1">
      <alignment horizontal="center" vertical="top" wrapText="1"/>
    </xf>
    <xf numFmtId="0" fontId="30" fillId="2" borderId="5" xfId="0" applyFont="1" applyFill="1" applyBorder="1" applyAlignment="1">
      <alignment horizontal="left" vertical="center"/>
    </xf>
    <xf numFmtId="165" fontId="30" fillId="2" borderId="5" xfId="0" applyNumberFormat="1" applyFont="1" applyFill="1" applyBorder="1" applyAlignment="1">
      <alignment horizontal="center" vertical="top"/>
    </xf>
    <xf numFmtId="165" fontId="27" fillId="2" borderId="5" xfId="0" applyNumberFormat="1" applyFont="1" applyFill="1" applyBorder="1" applyAlignment="1">
      <alignment horizontal="center" vertical="top"/>
    </xf>
    <xf numFmtId="165" fontId="30" fillId="2" borderId="6" xfId="0" applyNumberFormat="1" applyFont="1" applyFill="1" applyBorder="1" applyAlignment="1">
      <alignment horizontal="center" vertical="top"/>
    </xf>
    <xf numFmtId="0" fontId="24" fillId="2" borderId="0" xfId="0" applyFont="1" applyFill="1"/>
    <xf numFmtId="0" fontId="27"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49" fontId="1" fillId="2" borderId="1" xfId="0" applyNumberFormat="1" applyFont="1" applyFill="1" applyBorder="1" applyAlignment="1">
      <alignment horizontal="center" vertical="center"/>
    </xf>
    <xf numFmtId="165" fontId="16" fillId="2" borderId="1" xfId="0" applyNumberFormat="1" applyFont="1" applyFill="1" applyBorder="1" applyAlignment="1">
      <alignment horizontal="center" vertical="top"/>
    </xf>
    <xf numFmtId="16" fontId="1" fillId="2" borderId="1" xfId="0" applyNumberFormat="1" applyFont="1" applyFill="1" applyBorder="1" applyAlignment="1">
      <alignment horizontal="left" vertical="center"/>
    </xf>
    <xf numFmtId="0" fontId="27" fillId="2" borderId="5" xfId="0" applyFont="1" applyFill="1" applyBorder="1" applyAlignment="1">
      <alignment horizontal="left" vertical="center" wrapText="1"/>
    </xf>
    <xf numFmtId="0" fontId="29" fillId="2" borderId="7" xfId="0" applyFont="1" applyFill="1" applyBorder="1" applyAlignment="1">
      <alignment horizontal="center" vertical="top" wrapText="1"/>
    </xf>
    <xf numFmtId="165" fontId="9" fillId="2" borderId="1" xfId="0" applyNumberFormat="1" applyFont="1" applyFill="1" applyBorder="1" applyAlignment="1">
      <alignment horizontal="center" vertical="top" wrapText="1"/>
    </xf>
    <xf numFmtId="165" fontId="15" fillId="2" borderId="1" xfId="0" applyNumberFormat="1" applyFont="1" applyFill="1" applyBorder="1" applyAlignment="1">
      <alignment horizontal="center" vertical="top" wrapText="1"/>
    </xf>
    <xf numFmtId="0" fontId="27" fillId="2" borderId="0" xfId="0" applyFont="1" applyFill="1" applyAlignment="1">
      <alignment wrapText="1"/>
    </xf>
    <xf numFmtId="0" fontId="27" fillId="2" borderId="1" xfId="0" applyFont="1" applyFill="1" applyBorder="1" applyAlignment="1">
      <alignment wrapText="1"/>
    </xf>
    <xf numFmtId="165" fontId="19" fillId="2" borderId="1" xfId="0" applyNumberFormat="1" applyFont="1" applyFill="1" applyBorder="1" applyAlignment="1">
      <alignment horizontal="center" vertical="top" wrapText="1"/>
    </xf>
    <xf numFmtId="0" fontId="1" fillId="2" borderId="0" xfId="0" applyFont="1" applyFill="1" applyBorder="1"/>
    <xf numFmtId="166" fontId="1" fillId="2" borderId="0" xfId="1" applyNumberFormat="1" applyFont="1" applyFill="1" applyAlignment="1">
      <alignment wrapText="1"/>
    </xf>
    <xf numFmtId="0" fontId="1" fillId="2" borderId="0" xfId="0" applyFont="1" applyFill="1" applyAlignment="1">
      <alignment wrapText="1"/>
    </xf>
    <xf numFmtId="165" fontId="3" fillId="2" borderId="0" xfId="0" applyNumberFormat="1" applyFont="1" applyFill="1"/>
    <xf numFmtId="167" fontId="1" fillId="2" borderId="0" xfId="0" applyNumberFormat="1" applyFont="1" applyFill="1"/>
    <xf numFmtId="17" fontId="1" fillId="2" borderId="1" xfId="0" applyNumberFormat="1" applyFont="1" applyFill="1" applyBorder="1" applyAlignment="1">
      <alignment horizontal="center" vertical="top"/>
    </xf>
    <xf numFmtId="0" fontId="27" fillId="2" borderId="3" xfId="0" applyFont="1" applyFill="1" applyBorder="1" applyAlignment="1">
      <alignment horizontal="center" vertical="center"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3"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3" xfId="0" applyFont="1" applyFill="1" applyBorder="1" applyAlignment="1">
      <alignment horizontal="center" vertical="top" wrapText="1"/>
    </xf>
    <xf numFmtId="0" fontId="30"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0" xfId="0" applyFont="1" applyFill="1" applyAlignment="1">
      <alignment horizontal="right"/>
    </xf>
    <xf numFmtId="165" fontId="1" fillId="2" borderId="0" xfId="0" applyNumberFormat="1" applyFont="1" applyFill="1" applyAlignment="1">
      <alignment horizontal="right"/>
    </xf>
    <xf numFmtId="168" fontId="1" fillId="2" borderId="0" xfId="0" applyNumberFormat="1" applyFont="1" applyFill="1" applyAlignment="1">
      <alignment horizontal="center" vertical="top"/>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1"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168" fontId="1" fillId="2" borderId="1" xfId="0" applyNumberFormat="1" applyFont="1" applyFill="1" applyBorder="1" applyAlignment="1">
      <alignment horizontal="center" vertical="top" wrapText="1"/>
    </xf>
    <xf numFmtId="168" fontId="19" fillId="2" borderId="5" xfId="0" applyNumberFormat="1" applyFont="1" applyFill="1" applyBorder="1" applyAlignment="1">
      <alignment horizontal="center" vertical="top" wrapText="1"/>
    </xf>
    <xf numFmtId="165" fontId="26" fillId="2" borderId="1" xfId="0" applyNumberFormat="1" applyFont="1" applyFill="1" applyBorder="1" applyAlignment="1">
      <alignment horizontal="center" vertical="top"/>
    </xf>
    <xf numFmtId="168" fontId="3" fillId="2" borderId="1" xfId="0" applyNumberFormat="1" applyFont="1" applyFill="1" applyBorder="1" applyAlignment="1">
      <alignment horizontal="center" vertical="top" wrapText="1"/>
    </xf>
    <xf numFmtId="168" fontId="19" fillId="2" borderId="1" xfId="0" applyNumberFormat="1" applyFont="1" applyFill="1" applyBorder="1" applyAlignment="1">
      <alignment horizontal="center" vertical="top" wrapText="1"/>
    </xf>
    <xf numFmtId="168" fontId="19" fillId="2" borderId="6" xfId="0" applyNumberFormat="1" applyFont="1" applyFill="1" applyBorder="1" applyAlignment="1">
      <alignment horizontal="center" vertical="top" wrapText="1"/>
    </xf>
    <xf numFmtId="0" fontId="1" fillId="3" borderId="0" xfId="0" applyFont="1" applyFill="1" applyAlignment="1">
      <alignment horizontal="center"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7" xfId="0" applyFont="1" applyFill="1" applyBorder="1" applyAlignment="1">
      <alignment horizontal="center"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0" fillId="2" borderId="2" xfId="0" applyFill="1" applyBorder="1" applyAlignment="1">
      <alignment horizontal="center" vertical="top" wrapText="1"/>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9" fillId="2" borderId="1" xfId="0" applyFont="1" applyFill="1" applyBorder="1" applyAlignment="1">
      <alignment horizontal="left" vertical="center"/>
    </xf>
    <xf numFmtId="0" fontId="6" fillId="2" borderId="4" xfId="0" applyFont="1" applyFill="1" applyBorder="1" applyAlignment="1">
      <alignment horizontal="left" vertical="top" wrapText="1"/>
    </xf>
    <xf numFmtId="0" fontId="30" fillId="2" borderId="1" xfId="0" applyFont="1" applyFill="1" applyBorder="1" applyAlignment="1">
      <alignment horizontal="left" vertical="center"/>
    </xf>
    <xf numFmtId="0" fontId="9" fillId="2" borderId="4" xfId="0" applyFont="1" applyFill="1" applyBorder="1" applyAlignment="1">
      <alignment horizontal="left" vertical="center"/>
    </xf>
    <xf numFmtId="0" fontId="6" fillId="2" borderId="4" xfId="0" applyNumberFormat="1" applyFont="1" applyFill="1" applyBorder="1" applyAlignment="1">
      <alignment horizontal="left" vertical="top" wrapText="1"/>
    </xf>
    <xf numFmtId="0" fontId="27" fillId="2" borderId="3" xfId="0" applyFont="1" applyFill="1" applyBorder="1" applyAlignment="1">
      <alignment horizontal="left" vertical="top" wrapText="1"/>
    </xf>
    <xf numFmtId="0" fontId="27" fillId="2" borderId="1" xfId="0" applyFont="1" applyFill="1" applyBorder="1" applyAlignment="1">
      <alignment horizontal="justify" vertical="top" wrapText="1"/>
    </xf>
    <xf numFmtId="0" fontId="1" fillId="2" borderId="1" xfId="0" applyFont="1" applyFill="1" applyBorder="1" applyAlignment="1">
      <alignment vertical="top" wrapText="1"/>
    </xf>
    <xf numFmtId="0" fontId="27" fillId="2" borderId="2" xfId="0" applyFont="1" applyFill="1" applyBorder="1" applyAlignment="1">
      <alignment vertical="top" wrapText="1"/>
    </xf>
    <xf numFmtId="165" fontId="36" fillId="2" borderId="1" xfId="0" applyNumberFormat="1" applyFont="1" applyFill="1" applyBorder="1" applyAlignment="1">
      <alignment horizontal="center" vertical="top" wrapText="1"/>
    </xf>
    <xf numFmtId="165" fontId="38" fillId="2" borderId="1" xfId="0" applyNumberFormat="1" applyFont="1" applyFill="1" applyBorder="1" applyAlignment="1">
      <alignment horizontal="center" vertical="top"/>
    </xf>
    <xf numFmtId="165" fontId="39" fillId="2" borderId="5" xfId="0" applyNumberFormat="1" applyFont="1" applyFill="1" applyBorder="1" applyAlignment="1">
      <alignment horizontal="center" vertical="top"/>
    </xf>
    <xf numFmtId="165" fontId="22" fillId="2" borderId="5" xfId="0" applyNumberFormat="1" applyFont="1" applyFill="1" applyBorder="1" applyAlignment="1">
      <alignment horizontal="center" vertical="top"/>
    </xf>
    <xf numFmtId="165" fontId="39" fillId="2" borderId="1" xfId="0" applyNumberFormat="1" applyFont="1" applyFill="1" applyBorder="1" applyAlignment="1">
      <alignment horizontal="center" vertical="top"/>
    </xf>
    <xf numFmtId="165" fontId="40" fillId="2" borderId="1" xfId="0" applyNumberFormat="1" applyFont="1" applyFill="1" applyBorder="1" applyAlignment="1">
      <alignment horizontal="center" vertical="top" wrapText="1"/>
    </xf>
    <xf numFmtId="165" fontId="41" fillId="2" borderId="1" xfId="0" applyNumberFormat="1" applyFont="1" applyFill="1" applyBorder="1" applyAlignment="1">
      <alignment horizontal="center" vertical="top"/>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9" fillId="2" borderId="1" xfId="0" applyFont="1" applyFill="1" applyBorder="1" applyAlignment="1">
      <alignment horizontal="left" vertical="center"/>
    </xf>
    <xf numFmtId="0" fontId="6" fillId="2" borderId="4" xfId="0" applyFont="1" applyFill="1" applyBorder="1" applyAlignment="1">
      <alignment horizontal="left" vertical="top" wrapText="1"/>
    </xf>
    <xf numFmtId="0" fontId="1" fillId="2" borderId="1" xfId="0" applyFont="1" applyFill="1" applyBorder="1" applyAlignment="1">
      <alignment horizontal="center" vertical="center" wrapText="1"/>
    </xf>
    <xf numFmtId="0" fontId="30" fillId="2" borderId="1" xfId="0" applyFont="1" applyFill="1" applyBorder="1" applyAlignment="1">
      <alignment horizontal="left" vertical="center"/>
    </xf>
    <xf numFmtId="0" fontId="1" fillId="2" borderId="3" xfId="0" applyFont="1" applyFill="1" applyBorder="1" applyAlignment="1">
      <alignment horizontal="center" vertical="top"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top" wrapText="1"/>
    </xf>
    <xf numFmtId="0" fontId="1" fillId="2" borderId="7" xfId="0" applyFont="1" applyFill="1" applyBorder="1" applyAlignment="1">
      <alignment horizontal="center" vertical="top" wrapText="1"/>
    </xf>
    <xf numFmtId="0" fontId="27" fillId="2" borderId="2" xfId="0" applyFont="1" applyFill="1" applyBorder="1" applyAlignment="1">
      <alignment horizontal="center" vertical="center" wrapText="1"/>
    </xf>
    <xf numFmtId="0" fontId="27" fillId="2" borderId="4" xfId="0" applyFont="1" applyFill="1" applyBorder="1" applyAlignment="1">
      <alignment horizontal="center" vertical="top" wrapText="1"/>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top" wrapText="1"/>
    </xf>
    <xf numFmtId="0" fontId="9" fillId="2" borderId="1" xfId="0" applyFont="1" applyFill="1" applyBorder="1" applyAlignment="1">
      <alignment horizontal="left" vertical="center"/>
    </xf>
    <xf numFmtId="0" fontId="1" fillId="2" borderId="3"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2" xfId="0" applyFont="1" applyFill="1" applyBorder="1" applyAlignment="1">
      <alignment horizontal="center" vertical="top" wrapText="1"/>
    </xf>
    <xf numFmtId="0" fontId="37" fillId="2" borderId="4" xfId="0" applyFont="1" applyFill="1" applyBorder="1" applyAlignment="1">
      <alignment horizontal="left" vertical="top" wrapText="1"/>
    </xf>
    <xf numFmtId="0" fontId="37" fillId="2" borderId="5" xfId="0" applyFont="1" applyFill="1" applyBorder="1" applyAlignment="1">
      <alignment horizontal="left" vertical="top" wrapText="1"/>
    </xf>
    <xf numFmtId="0" fontId="37" fillId="2" borderId="6" xfId="0" applyFont="1" applyFill="1" applyBorder="1" applyAlignment="1">
      <alignment horizontal="left" vertical="top"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11" fillId="2" borderId="4" xfId="0" applyFont="1" applyFill="1" applyBorder="1" applyAlignment="1">
      <alignment horizontal="left" vertical="top" wrapText="1"/>
    </xf>
    <xf numFmtId="0" fontId="30"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5" fillId="2" borderId="4" xfId="0" applyFont="1" applyFill="1" applyBorder="1" applyAlignment="1">
      <alignment horizontal="left" vertical="top" wrapText="1"/>
    </xf>
    <xf numFmtId="0" fontId="35" fillId="2" borderId="5" xfId="0" applyFont="1" applyFill="1" applyBorder="1" applyAlignment="1">
      <alignment horizontal="left" vertical="top" wrapText="1"/>
    </xf>
    <xf numFmtId="0" fontId="35" fillId="2" borderId="6" xfId="0" applyFont="1" applyFill="1" applyBorder="1" applyAlignment="1">
      <alignment horizontal="left"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20" fillId="2" borderId="4" xfId="0" applyFont="1" applyFill="1" applyBorder="1" applyAlignment="1">
      <alignment horizontal="left" vertical="top" wrapText="1"/>
    </xf>
    <xf numFmtId="0" fontId="4" fillId="2" borderId="1" xfId="0" applyFont="1" applyFill="1" applyBorder="1" applyAlignment="1">
      <alignment horizontal="center" vertical="center" wrapText="1"/>
    </xf>
    <xf numFmtId="0" fontId="1" fillId="2" borderId="0" xfId="0" applyFont="1" applyFill="1" applyAlignment="1">
      <alignment horizontal="right" vertical="top" wrapText="1"/>
    </xf>
    <xf numFmtId="0" fontId="3" fillId="2" borderId="0" xfId="0" applyFont="1" applyFill="1" applyAlignment="1">
      <alignment horizontal="center"/>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wrapText="1"/>
    </xf>
    <xf numFmtId="0" fontId="1" fillId="2" borderId="0" xfId="0" applyFont="1" applyFill="1" applyAlignment="1">
      <alignment wrapText="1"/>
    </xf>
    <xf numFmtId="0" fontId="0" fillId="0" borderId="0" xfId="0" applyAlignment="1"/>
    <xf numFmtId="0" fontId="43" fillId="2" borderId="4" xfId="0" applyFont="1" applyFill="1" applyBorder="1" applyAlignment="1">
      <alignment horizontal="left" vertical="top" wrapText="1"/>
    </xf>
    <xf numFmtId="0" fontId="43" fillId="2" borderId="5" xfId="0" applyFont="1" applyFill="1" applyBorder="1" applyAlignment="1">
      <alignment horizontal="left" vertical="top" wrapText="1"/>
    </xf>
    <xf numFmtId="0" fontId="43" fillId="2" borderId="6" xfId="0" applyFont="1" applyFill="1" applyBorder="1" applyAlignment="1">
      <alignment horizontal="left" vertical="top" wrapText="1"/>
    </xf>
    <xf numFmtId="0" fontId="3" fillId="2" borderId="4" xfId="0" applyNumberFormat="1" applyFont="1" applyFill="1" applyBorder="1" applyAlignment="1">
      <alignment horizontal="left" vertical="top" wrapText="1"/>
    </xf>
    <xf numFmtId="0" fontId="0" fillId="0" borderId="5" xfId="0" applyFont="1" applyBorder="1" applyAlignment="1">
      <alignment horizontal="left" vertical="top" wrapText="1"/>
    </xf>
    <xf numFmtId="0" fontId="0" fillId="0" borderId="6" xfId="0" applyFont="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34"/>
  <sheetViews>
    <sheetView view="pageBreakPreview" zoomScale="65" zoomScaleSheetLayoutView="65" workbookViewId="0">
      <pane ySplit="3345"/>
      <selection sqref="A1:XFD1048576"/>
      <selection pane="bottomLeft" activeCell="G106" sqref="G106"/>
    </sheetView>
  </sheetViews>
  <sheetFormatPr defaultRowHeight="15.75" x14ac:dyDescent="0.25"/>
  <cols>
    <col min="1" max="1" width="5.85546875" style="22" customWidth="1"/>
    <col min="2" max="2" width="57.42578125" style="1" customWidth="1"/>
    <col min="3" max="3" width="15.5703125" style="1" customWidth="1"/>
    <col min="4" max="4" width="17.140625" style="1" customWidth="1"/>
    <col min="5" max="5" width="16.42578125" style="1" customWidth="1"/>
    <col min="6" max="6" width="12.5703125" style="1" customWidth="1"/>
    <col min="7" max="7" width="13" style="1" customWidth="1"/>
    <col min="8" max="8" width="6.7109375" style="1" customWidth="1"/>
    <col min="9" max="9" width="11.28515625" style="1" customWidth="1"/>
    <col min="10" max="10" width="17.85546875" style="1" customWidth="1"/>
    <col min="11" max="11" width="13.28515625" style="1" customWidth="1"/>
    <col min="12" max="12" width="11.5703125" style="1" customWidth="1"/>
    <col min="13" max="13" width="5.28515625" style="1" customWidth="1"/>
    <col min="14" max="14" width="9.7109375" style="1" customWidth="1"/>
    <col min="15" max="15" width="18.28515625" style="1" customWidth="1"/>
    <col min="16" max="16" width="13" style="1" customWidth="1"/>
    <col min="17" max="18" width="9.7109375" style="1" customWidth="1"/>
    <col min="19" max="19" width="13" style="1" customWidth="1"/>
    <col min="20" max="21" width="12.7109375" style="1" customWidth="1"/>
    <col min="22" max="22" width="11.85546875" style="1" customWidth="1"/>
    <col min="23" max="23" width="6.140625" style="1" customWidth="1"/>
    <col min="24" max="24" width="9.7109375" style="1" customWidth="1"/>
    <col min="25" max="25" width="17.42578125" style="1" customWidth="1"/>
    <col min="26" max="26" width="14.5703125" style="1" customWidth="1"/>
    <col min="27" max="28" width="9.7109375" style="1" customWidth="1"/>
    <col min="29" max="29" width="14.28515625" style="1" customWidth="1"/>
    <col min="30" max="30" width="21.7109375" style="1" customWidth="1"/>
    <col min="31" max="16384" width="9.140625" style="16"/>
  </cols>
  <sheetData>
    <row r="1" spans="1:30" x14ac:dyDescent="0.25">
      <c r="Z1" s="1" t="s">
        <v>199</v>
      </c>
    </row>
    <row r="2" spans="1:30" x14ac:dyDescent="0.25">
      <c r="Z2" s="1" t="s">
        <v>200</v>
      </c>
    </row>
    <row r="3" spans="1:30" ht="21" customHeight="1" x14ac:dyDescent="0.25">
      <c r="K3" s="157"/>
      <c r="L3" s="157"/>
      <c r="M3" s="157"/>
      <c r="N3" s="157"/>
      <c r="O3" s="157"/>
      <c r="P3" s="157"/>
      <c r="Q3" s="157"/>
      <c r="R3" s="157"/>
      <c r="S3" s="157"/>
      <c r="T3" s="157"/>
      <c r="U3" s="157"/>
      <c r="V3" s="157"/>
      <c r="W3" s="157"/>
      <c r="X3" s="157"/>
      <c r="Y3" s="157"/>
      <c r="Z3" s="157"/>
      <c r="AA3" s="157"/>
      <c r="AB3" s="157"/>
      <c r="AC3" s="157"/>
      <c r="AD3" s="157"/>
    </row>
    <row r="4" spans="1:30" hidden="1" x14ac:dyDescent="0.25"/>
    <row r="5" spans="1:30" ht="18.75" x14ac:dyDescent="0.3">
      <c r="A5" s="158" t="s">
        <v>0</v>
      </c>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row>
    <row r="6" spans="1:30" ht="12" customHeight="1" x14ac:dyDescent="0.25"/>
    <row r="7" spans="1:30" x14ac:dyDescent="0.25">
      <c r="A7" s="156" t="s">
        <v>1</v>
      </c>
      <c r="B7" s="156" t="s">
        <v>142</v>
      </c>
      <c r="C7" s="156" t="s">
        <v>2</v>
      </c>
      <c r="D7" s="159" t="s">
        <v>3</v>
      </c>
      <c r="E7" s="162" t="s">
        <v>4</v>
      </c>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row>
    <row r="8" spans="1:30" ht="15.75" customHeight="1" x14ac:dyDescent="0.25">
      <c r="A8" s="156"/>
      <c r="B8" s="156"/>
      <c r="C8" s="156"/>
      <c r="D8" s="160"/>
      <c r="E8" s="156" t="s">
        <v>88</v>
      </c>
      <c r="F8" s="156"/>
      <c r="G8" s="156"/>
      <c r="H8" s="156"/>
      <c r="I8" s="156"/>
      <c r="J8" s="156" t="s">
        <v>89</v>
      </c>
      <c r="K8" s="156"/>
      <c r="L8" s="156"/>
      <c r="M8" s="156"/>
      <c r="N8" s="156"/>
      <c r="O8" s="156" t="s">
        <v>90</v>
      </c>
      <c r="P8" s="156"/>
      <c r="Q8" s="156"/>
      <c r="R8" s="156"/>
      <c r="S8" s="156"/>
      <c r="T8" s="156" t="s">
        <v>91</v>
      </c>
      <c r="U8" s="156"/>
      <c r="V8" s="156"/>
      <c r="W8" s="156"/>
      <c r="X8" s="156"/>
      <c r="Y8" s="156" t="s">
        <v>92</v>
      </c>
      <c r="Z8" s="156"/>
      <c r="AA8" s="156"/>
      <c r="AB8" s="156"/>
      <c r="AC8" s="156"/>
      <c r="AD8" s="156" t="s">
        <v>5</v>
      </c>
    </row>
    <row r="9" spans="1:30" ht="114.75" customHeight="1" x14ac:dyDescent="0.25">
      <c r="A9" s="156"/>
      <c r="B9" s="156"/>
      <c r="C9" s="156"/>
      <c r="D9" s="161"/>
      <c r="E9" s="96" t="s">
        <v>6</v>
      </c>
      <c r="F9" s="23" t="s">
        <v>7</v>
      </c>
      <c r="G9" s="23" t="s">
        <v>8</v>
      </c>
      <c r="H9" s="23" t="s">
        <v>9</v>
      </c>
      <c r="I9" s="24" t="s">
        <v>10</v>
      </c>
      <c r="J9" s="75" t="s">
        <v>6</v>
      </c>
      <c r="K9" s="23" t="s">
        <v>7</v>
      </c>
      <c r="L9" s="23" t="s">
        <v>8</v>
      </c>
      <c r="M9" s="23" t="s">
        <v>9</v>
      </c>
      <c r="N9" s="24" t="s">
        <v>10</v>
      </c>
      <c r="O9" s="75" t="s">
        <v>6</v>
      </c>
      <c r="P9" s="23" t="s">
        <v>7</v>
      </c>
      <c r="Q9" s="23" t="s">
        <v>8</v>
      </c>
      <c r="R9" s="23" t="s">
        <v>9</v>
      </c>
      <c r="S9" s="24" t="s">
        <v>10</v>
      </c>
      <c r="T9" s="79" t="s">
        <v>6</v>
      </c>
      <c r="U9" s="23" t="s">
        <v>7</v>
      </c>
      <c r="V9" s="23" t="s">
        <v>8</v>
      </c>
      <c r="W9" s="23" t="s">
        <v>9</v>
      </c>
      <c r="X9" s="24" t="s">
        <v>10</v>
      </c>
      <c r="Y9" s="79" t="s">
        <v>6</v>
      </c>
      <c r="Z9" s="23" t="s">
        <v>7</v>
      </c>
      <c r="AA9" s="23" t="s">
        <v>8</v>
      </c>
      <c r="AB9" s="23" t="s">
        <v>9</v>
      </c>
      <c r="AC9" s="24" t="s">
        <v>10</v>
      </c>
      <c r="AD9" s="156"/>
    </row>
    <row r="10" spans="1:30" x14ac:dyDescent="0.25">
      <c r="A10" s="2">
        <v>1</v>
      </c>
      <c r="B10" s="2">
        <v>2</v>
      </c>
      <c r="C10" s="2">
        <v>3</v>
      </c>
      <c r="D10" s="2">
        <v>4</v>
      </c>
      <c r="E10" s="2">
        <v>5</v>
      </c>
      <c r="F10" s="2">
        <v>6</v>
      </c>
      <c r="G10" s="2">
        <v>7</v>
      </c>
      <c r="H10" s="2">
        <v>8</v>
      </c>
      <c r="I10" s="2">
        <v>9</v>
      </c>
      <c r="J10" s="2">
        <v>10</v>
      </c>
      <c r="K10" s="2">
        <v>11</v>
      </c>
      <c r="L10" s="2">
        <v>12</v>
      </c>
      <c r="M10" s="2">
        <v>13</v>
      </c>
      <c r="N10" s="2">
        <v>14</v>
      </c>
      <c r="O10" s="2">
        <v>15</v>
      </c>
      <c r="P10" s="2">
        <v>16</v>
      </c>
      <c r="Q10" s="2">
        <v>17</v>
      </c>
      <c r="R10" s="2">
        <v>18</v>
      </c>
      <c r="S10" s="2">
        <v>19</v>
      </c>
      <c r="T10" s="2">
        <v>20</v>
      </c>
      <c r="U10" s="2">
        <v>21</v>
      </c>
      <c r="V10" s="2">
        <v>22</v>
      </c>
      <c r="W10" s="2">
        <v>23</v>
      </c>
      <c r="X10" s="2">
        <v>24</v>
      </c>
      <c r="Y10" s="2">
        <v>25</v>
      </c>
      <c r="Z10" s="2">
        <v>26</v>
      </c>
      <c r="AA10" s="2">
        <v>27</v>
      </c>
      <c r="AB10" s="2">
        <v>28</v>
      </c>
      <c r="AC10" s="2">
        <v>29</v>
      </c>
      <c r="AD10" s="2">
        <v>30</v>
      </c>
    </row>
    <row r="11" spans="1:30" ht="37.5" customHeight="1" x14ac:dyDescent="0.25">
      <c r="A11" s="152" t="s">
        <v>86</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4"/>
    </row>
    <row r="12" spans="1:30" ht="57.75" customHeight="1" x14ac:dyDescent="0.25">
      <c r="A12" s="25" t="s">
        <v>11</v>
      </c>
      <c r="B12" s="155" t="s">
        <v>180</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2"/>
    </row>
    <row r="13" spans="1:30" ht="144.75" customHeight="1" x14ac:dyDescent="0.25">
      <c r="A13" s="12" t="s">
        <v>12</v>
      </c>
      <c r="B13" s="26" t="s">
        <v>81</v>
      </c>
      <c r="C13" s="146" t="s">
        <v>14</v>
      </c>
      <c r="D13" s="70" t="s">
        <v>93</v>
      </c>
      <c r="E13" s="13">
        <f>SUM(F13:I13)</f>
        <v>43350</v>
      </c>
      <c r="F13" s="14">
        <v>43350</v>
      </c>
      <c r="G13" s="14">
        <v>0</v>
      </c>
      <c r="H13" s="14">
        <v>0</v>
      </c>
      <c r="I13" s="14">
        <v>0</v>
      </c>
      <c r="J13" s="13">
        <v>0</v>
      </c>
      <c r="K13" s="14">
        <v>0</v>
      </c>
      <c r="L13" s="14">
        <v>0</v>
      </c>
      <c r="M13" s="14">
        <v>0</v>
      </c>
      <c r="N13" s="14">
        <v>0</v>
      </c>
      <c r="O13" s="13">
        <v>0</v>
      </c>
      <c r="P13" s="14">
        <v>0</v>
      </c>
      <c r="Q13" s="14">
        <v>0</v>
      </c>
      <c r="R13" s="14">
        <v>0</v>
      </c>
      <c r="S13" s="14">
        <v>0</v>
      </c>
      <c r="T13" s="13">
        <f>U13+V13+W13+X13</f>
        <v>46425</v>
      </c>
      <c r="U13" s="14">
        <v>46425</v>
      </c>
      <c r="V13" s="14">
        <v>0</v>
      </c>
      <c r="W13" s="14">
        <v>0</v>
      </c>
      <c r="X13" s="14">
        <v>0</v>
      </c>
      <c r="Y13" s="13">
        <f>Z13+AA13+AB13+AC13</f>
        <v>46425</v>
      </c>
      <c r="Z13" s="14">
        <v>46425</v>
      </c>
      <c r="AA13" s="14">
        <v>0</v>
      </c>
      <c r="AB13" s="14">
        <v>0</v>
      </c>
      <c r="AC13" s="14">
        <v>0</v>
      </c>
      <c r="AD13" s="15">
        <f>E13+J13+O13+T13+Y13</f>
        <v>136200</v>
      </c>
    </row>
    <row r="14" spans="1:30" ht="177.75" customHeight="1" x14ac:dyDescent="0.25">
      <c r="A14" s="12" t="s">
        <v>13</v>
      </c>
      <c r="B14" s="27" t="s">
        <v>133</v>
      </c>
      <c r="C14" s="148"/>
      <c r="D14" s="70" t="s">
        <v>93</v>
      </c>
      <c r="E14" s="13">
        <f>SUM(F14:I14)</f>
        <v>16641</v>
      </c>
      <c r="F14" s="14">
        <v>12748</v>
      </c>
      <c r="G14" s="14">
        <v>0</v>
      </c>
      <c r="H14" s="14">
        <v>0</v>
      </c>
      <c r="I14" s="14">
        <v>3893</v>
      </c>
      <c r="J14" s="13">
        <v>0</v>
      </c>
      <c r="K14" s="14">
        <v>0</v>
      </c>
      <c r="L14" s="14">
        <v>0</v>
      </c>
      <c r="M14" s="14">
        <v>0</v>
      </c>
      <c r="N14" s="14">
        <v>0</v>
      </c>
      <c r="O14" s="13">
        <v>0</v>
      </c>
      <c r="P14" s="14">
        <v>0</v>
      </c>
      <c r="Q14" s="14">
        <v>0</v>
      </c>
      <c r="R14" s="14">
        <v>0</v>
      </c>
      <c r="S14" s="14">
        <v>0</v>
      </c>
      <c r="T14" s="13">
        <f>U14+V14+W14+X14</f>
        <v>19038</v>
      </c>
      <c r="U14" s="14">
        <v>13655</v>
      </c>
      <c r="V14" s="14">
        <v>0</v>
      </c>
      <c r="W14" s="14">
        <v>0</v>
      </c>
      <c r="X14" s="14">
        <v>5383</v>
      </c>
      <c r="Y14" s="13">
        <f>Z14+AA14+AB14+AC14</f>
        <v>19038</v>
      </c>
      <c r="Z14" s="14">
        <v>13655</v>
      </c>
      <c r="AA14" s="14">
        <v>0</v>
      </c>
      <c r="AB14" s="14">
        <v>0</v>
      </c>
      <c r="AC14" s="14">
        <v>5383</v>
      </c>
      <c r="AD14" s="15">
        <f>E14+J14+O14+T14+Y14</f>
        <v>54717</v>
      </c>
    </row>
    <row r="15" spans="1:30" ht="105" customHeight="1" x14ac:dyDescent="0.25">
      <c r="A15" s="12" t="s">
        <v>15</v>
      </c>
      <c r="B15" s="3" t="s">
        <v>118</v>
      </c>
      <c r="C15" s="145" t="s">
        <v>94</v>
      </c>
      <c r="D15" s="70" t="s">
        <v>93</v>
      </c>
      <c r="E15" s="29">
        <f>F15+G15+H15+I15</f>
        <v>774</v>
      </c>
      <c r="F15" s="30">
        <f>774</f>
        <v>774</v>
      </c>
      <c r="G15" s="30">
        <v>0</v>
      </c>
      <c r="H15" s="30">
        <v>0</v>
      </c>
      <c r="I15" s="30">
        <v>0</v>
      </c>
      <c r="J15" s="13">
        <f>K15+L15+M15+N15</f>
        <v>774</v>
      </c>
      <c r="K15" s="14">
        <v>774</v>
      </c>
      <c r="L15" s="14">
        <v>0</v>
      </c>
      <c r="M15" s="14">
        <v>0</v>
      </c>
      <c r="N15" s="14">
        <v>0</v>
      </c>
      <c r="O15" s="13">
        <f>P15+Q15+R15+S15</f>
        <v>774</v>
      </c>
      <c r="P15" s="14">
        <v>774</v>
      </c>
      <c r="Q15" s="14">
        <v>0</v>
      </c>
      <c r="R15" s="14">
        <v>0</v>
      </c>
      <c r="S15" s="14">
        <v>0</v>
      </c>
      <c r="T15" s="13">
        <f>U15+V15+W15+X15</f>
        <v>774</v>
      </c>
      <c r="U15" s="14">
        <v>774</v>
      </c>
      <c r="V15" s="14">
        <v>0</v>
      </c>
      <c r="W15" s="14">
        <v>0</v>
      </c>
      <c r="X15" s="14">
        <v>0</v>
      </c>
      <c r="Y15" s="13">
        <f>Z15+AA15+AB15+AC15</f>
        <v>774</v>
      </c>
      <c r="Z15" s="14">
        <v>774</v>
      </c>
      <c r="AA15" s="14">
        <v>0</v>
      </c>
      <c r="AB15" s="14">
        <v>0</v>
      </c>
      <c r="AC15" s="14">
        <v>0</v>
      </c>
      <c r="AD15" s="15">
        <f>E15+J15+O15+T15+Y15</f>
        <v>3870</v>
      </c>
    </row>
    <row r="16" spans="1:30" ht="112.5" customHeight="1" x14ac:dyDescent="0.25">
      <c r="A16" s="12" t="s">
        <v>16</v>
      </c>
      <c r="B16" s="103" t="s">
        <v>117</v>
      </c>
      <c r="C16" s="145"/>
      <c r="D16" s="70" t="s">
        <v>93</v>
      </c>
      <c r="E16" s="13">
        <v>8260</v>
      </c>
      <c r="F16" s="14">
        <v>8260</v>
      </c>
      <c r="G16" s="14">
        <v>0</v>
      </c>
      <c r="H16" s="14">
        <v>0</v>
      </c>
      <c r="I16" s="14">
        <v>0</v>
      </c>
      <c r="J16" s="13">
        <v>8260</v>
      </c>
      <c r="K16" s="14">
        <v>8260</v>
      </c>
      <c r="L16" s="14">
        <v>0</v>
      </c>
      <c r="M16" s="14">
        <v>0</v>
      </c>
      <c r="N16" s="14">
        <v>0</v>
      </c>
      <c r="O16" s="13">
        <v>8260</v>
      </c>
      <c r="P16" s="14">
        <v>8260</v>
      </c>
      <c r="Q16" s="14">
        <v>0</v>
      </c>
      <c r="R16" s="14">
        <v>0</v>
      </c>
      <c r="S16" s="14">
        <v>0</v>
      </c>
      <c r="T16" s="13">
        <v>12655.3</v>
      </c>
      <c r="U16" s="14">
        <v>12655.3</v>
      </c>
      <c r="V16" s="14">
        <v>0</v>
      </c>
      <c r="W16" s="14">
        <v>0</v>
      </c>
      <c r="X16" s="14">
        <v>0</v>
      </c>
      <c r="Y16" s="14">
        <v>12655.3</v>
      </c>
      <c r="Z16" s="14">
        <v>12655.3</v>
      </c>
      <c r="AA16" s="14">
        <v>0</v>
      </c>
      <c r="AB16" s="14">
        <v>0</v>
      </c>
      <c r="AC16" s="14">
        <v>0</v>
      </c>
      <c r="AD16" s="15">
        <f t="shared" ref="AD16:AD17" si="0">E16+J16+O16+T16+Y16</f>
        <v>50090.600000000006</v>
      </c>
    </row>
    <row r="17" spans="1:31" ht="123" customHeight="1" x14ac:dyDescent="0.25">
      <c r="A17" s="12" t="s">
        <v>17</v>
      </c>
      <c r="B17" s="3" t="s">
        <v>165</v>
      </c>
      <c r="C17" s="73" t="s">
        <v>14</v>
      </c>
      <c r="D17" s="70" t="s">
        <v>93</v>
      </c>
      <c r="E17" s="13">
        <f>F17+G17+H17+I17</f>
        <v>4075</v>
      </c>
      <c r="F17" s="14">
        <v>3300</v>
      </c>
      <c r="G17" s="14">
        <v>0</v>
      </c>
      <c r="H17" s="14">
        <v>0</v>
      </c>
      <c r="I17" s="14">
        <v>775</v>
      </c>
      <c r="J17" s="13">
        <v>0</v>
      </c>
      <c r="K17" s="14">
        <v>0</v>
      </c>
      <c r="L17" s="14">
        <v>0</v>
      </c>
      <c r="M17" s="14">
        <v>0</v>
      </c>
      <c r="N17" s="14">
        <v>0</v>
      </c>
      <c r="O17" s="13">
        <v>0</v>
      </c>
      <c r="P17" s="14">
        <v>0</v>
      </c>
      <c r="Q17" s="14">
        <v>0</v>
      </c>
      <c r="R17" s="14">
        <v>0</v>
      </c>
      <c r="S17" s="14">
        <v>0</v>
      </c>
      <c r="T17" s="13">
        <f>U17+V17+W17+X17</f>
        <v>2909</v>
      </c>
      <c r="U17" s="14">
        <v>2412</v>
      </c>
      <c r="V17" s="14">
        <v>0</v>
      </c>
      <c r="W17" s="14">
        <v>0</v>
      </c>
      <c r="X17" s="14">
        <v>497</v>
      </c>
      <c r="Y17" s="13">
        <f>Z17+AA17+AB17+AC17</f>
        <v>2909</v>
      </c>
      <c r="Z17" s="14">
        <v>2412</v>
      </c>
      <c r="AA17" s="14">
        <v>0</v>
      </c>
      <c r="AB17" s="14">
        <v>0</v>
      </c>
      <c r="AC17" s="14">
        <v>497</v>
      </c>
      <c r="AD17" s="15">
        <f t="shared" si="0"/>
        <v>9893</v>
      </c>
    </row>
    <row r="18" spans="1:31" ht="169.5" customHeight="1" x14ac:dyDescent="0.25">
      <c r="A18" s="12" t="s">
        <v>163</v>
      </c>
      <c r="B18" s="4" t="s">
        <v>181</v>
      </c>
      <c r="C18" s="74" t="s">
        <v>14</v>
      </c>
      <c r="D18" s="28" t="s">
        <v>164</v>
      </c>
      <c r="E18" s="29">
        <v>0</v>
      </c>
      <c r="F18" s="30">
        <f>E18</f>
        <v>0</v>
      </c>
      <c r="G18" s="30">
        <v>0</v>
      </c>
      <c r="H18" s="30">
        <v>0</v>
      </c>
      <c r="I18" s="30">
        <v>0</v>
      </c>
      <c r="J18" s="29">
        <v>0</v>
      </c>
      <c r="K18" s="30">
        <v>0</v>
      </c>
      <c r="L18" s="30">
        <v>0</v>
      </c>
      <c r="M18" s="30">
        <v>0</v>
      </c>
      <c r="N18" s="30">
        <v>0</v>
      </c>
      <c r="O18" s="29">
        <v>0</v>
      </c>
      <c r="P18" s="30">
        <v>0</v>
      </c>
      <c r="Q18" s="30">
        <v>0</v>
      </c>
      <c r="R18" s="30">
        <v>0</v>
      </c>
      <c r="S18" s="30">
        <v>0</v>
      </c>
      <c r="T18" s="29">
        <v>0</v>
      </c>
      <c r="U18" s="30">
        <v>0</v>
      </c>
      <c r="V18" s="30">
        <v>0</v>
      </c>
      <c r="W18" s="30">
        <v>0</v>
      </c>
      <c r="X18" s="30">
        <v>0</v>
      </c>
      <c r="Y18" s="29">
        <v>0</v>
      </c>
      <c r="Z18" s="30">
        <v>0</v>
      </c>
      <c r="AA18" s="30">
        <v>0</v>
      </c>
      <c r="AB18" s="30">
        <v>0</v>
      </c>
      <c r="AC18" s="30">
        <v>0</v>
      </c>
      <c r="AD18" s="85">
        <f>E18+J18+O18+T18+Y18</f>
        <v>0</v>
      </c>
    </row>
    <row r="19" spans="1:31" ht="122.25" customHeight="1" x14ac:dyDescent="0.25">
      <c r="A19" s="12" t="s">
        <v>182</v>
      </c>
      <c r="B19" s="4" t="s">
        <v>183</v>
      </c>
      <c r="C19" s="74" t="s">
        <v>14</v>
      </c>
      <c r="D19" s="28" t="s">
        <v>164</v>
      </c>
      <c r="E19" s="29">
        <v>0</v>
      </c>
      <c r="F19" s="30">
        <v>0</v>
      </c>
      <c r="G19" s="30">
        <v>0</v>
      </c>
      <c r="H19" s="30">
        <v>0</v>
      </c>
      <c r="I19" s="30">
        <v>0</v>
      </c>
      <c r="J19" s="29">
        <v>0</v>
      </c>
      <c r="K19" s="30">
        <v>0</v>
      </c>
      <c r="L19" s="30">
        <v>0</v>
      </c>
      <c r="M19" s="30">
        <v>0</v>
      </c>
      <c r="N19" s="30">
        <v>0</v>
      </c>
      <c r="O19" s="29">
        <v>0</v>
      </c>
      <c r="P19" s="30">
        <v>0</v>
      </c>
      <c r="Q19" s="30">
        <v>0</v>
      </c>
      <c r="R19" s="30">
        <v>0</v>
      </c>
      <c r="S19" s="30">
        <v>0</v>
      </c>
      <c r="T19" s="29">
        <v>0</v>
      </c>
      <c r="U19" s="30">
        <v>0</v>
      </c>
      <c r="V19" s="30">
        <v>0</v>
      </c>
      <c r="W19" s="30">
        <v>0</v>
      </c>
      <c r="X19" s="30">
        <v>0</v>
      </c>
      <c r="Y19" s="29">
        <v>0</v>
      </c>
      <c r="Z19" s="30">
        <v>0</v>
      </c>
      <c r="AA19" s="30">
        <v>0</v>
      </c>
      <c r="AB19" s="30">
        <v>0</v>
      </c>
      <c r="AC19" s="30">
        <v>0</v>
      </c>
      <c r="AD19" s="85">
        <f>E19+J19+O19+T19+Y19</f>
        <v>0</v>
      </c>
    </row>
    <row r="20" spans="1:31" ht="16.5" x14ac:dyDescent="0.25">
      <c r="A20" s="130" t="s">
        <v>19</v>
      </c>
      <c r="B20" s="130"/>
      <c r="C20" s="130"/>
      <c r="D20" s="66"/>
      <c r="E20" s="31">
        <f>E21+E22</f>
        <v>73100</v>
      </c>
      <c r="F20" s="31">
        <f>F22+F21</f>
        <v>68432</v>
      </c>
      <c r="G20" s="31">
        <f>SUM(G13:G19)</f>
        <v>0</v>
      </c>
      <c r="H20" s="31">
        <f>SUM(H13:H19)</f>
        <v>0</v>
      </c>
      <c r="I20" s="31">
        <f>SUM(I13:I19)</f>
        <v>4668</v>
      </c>
      <c r="J20" s="31">
        <f>J21+J22</f>
        <v>9034</v>
      </c>
      <c r="K20" s="31">
        <f>K21+K22</f>
        <v>9034</v>
      </c>
      <c r="L20" s="31">
        <f>SUM(L13:L19)</f>
        <v>0</v>
      </c>
      <c r="M20" s="31">
        <f>SUM(M13:M19)</f>
        <v>0</v>
      </c>
      <c r="N20" s="31">
        <f>SUM(N13:N19)</f>
        <v>0</v>
      </c>
      <c r="O20" s="31">
        <f>O21+O22</f>
        <v>9034</v>
      </c>
      <c r="P20" s="31">
        <f>P21+P22</f>
        <v>9034</v>
      </c>
      <c r="Q20" s="31">
        <f>SUM(Q13:Q19)</f>
        <v>0</v>
      </c>
      <c r="R20" s="31">
        <f>SUM(R13:R19)</f>
        <v>0</v>
      </c>
      <c r="S20" s="31">
        <f>SUM(S13:S19)</f>
        <v>0</v>
      </c>
      <c r="T20" s="31">
        <f>T21+T22</f>
        <v>81801.3</v>
      </c>
      <c r="U20" s="31">
        <f>U13+U14+U15+U16+U17+U18+U19</f>
        <v>75921.3</v>
      </c>
      <c r="V20" s="31">
        <f>SUM(V13:V19)</f>
        <v>0</v>
      </c>
      <c r="W20" s="31">
        <f t="shared" ref="W20:X20" si="1">SUM(W13:W17)</f>
        <v>0</v>
      </c>
      <c r="X20" s="31">
        <f t="shared" si="1"/>
        <v>5880</v>
      </c>
      <c r="Y20" s="31">
        <f>Y21+Y22</f>
        <v>81801.3</v>
      </c>
      <c r="Z20" s="31">
        <f>Z21+Z22</f>
        <v>75921.3</v>
      </c>
      <c r="AA20" s="31">
        <f>SUM(AA13:AA19)</f>
        <v>0</v>
      </c>
      <c r="AB20" s="31">
        <f>SUM(AB13:AB19)</f>
        <v>0</v>
      </c>
      <c r="AC20" s="31">
        <f>SUM(AC13:AC19)</f>
        <v>5880</v>
      </c>
      <c r="AD20" s="31">
        <f>SUM(AD13:AD19)</f>
        <v>254770.6</v>
      </c>
    </row>
    <row r="21" spans="1:31" ht="16.5" x14ac:dyDescent="0.25">
      <c r="A21" s="69" t="s">
        <v>14</v>
      </c>
      <c r="B21" s="101"/>
      <c r="C21" s="67"/>
      <c r="D21" s="67"/>
      <c r="E21" s="32">
        <f>E13+E14+E17</f>
        <v>64066</v>
      </c>
      <c r="F21" s="32">
        <f>F13+F14+F17+F18+F19</f>
        <v>59398</v>
      </c>
      <c r="G21" s="32">
        <f>G13+G14+G17</f>
        <v>0</v>
      </c>
      <c r="H21" s="32">
        <f>G13+G14+G17</f>
        <v>0</v>
      </c>
      <c r="I21" s="32">
        <f>I14+I17</f>
        <v>4668</v>
      </c>
      <c r="J21" s="32">
        <f>J13+J14+J17+J18+J19</f>
        <v>0</v>
      </c>
      <c r="K21" s="32">
        <f>K13+K14+K17+K18+K19</f>
        <v>0</v>
      </c>
      <c r="L21" s="32">
        <f t="shared" ref="L21:V21" si="2">L13+L14+L17</f>
        <v>0</v>
      </c>
      <c r="M21" s="32">
        <f t="shared" si="2"/>
        <v>0</v>
      </c>
      <c r="N21" s="32">
        <f t="shared" si="2"/>
        <v>0</v>
      </c>
      <c r="O21" s="32">
        <f>O13+O14+O17+O18+O19</f>
        <v>0</v>
      </c>
      <c r="P21" s="32">
        <f>P13+P14+P17+P18+P19</f>
        <v>0</v>
      </c>
      <c r="Q21" s="32">
        <f t="shared" si="2"/>
        <v>0</v>
      </c>
      <c r="R21" s="32">
        <f t="shared" si="2"/>
        <v>0</v>
      </c>
      <c r="S21" s="32">
        <f t="shared" si="2"/>
        <v>0</v>
      </c>
      <c r="T21" s="32">
        <f>T13+T14+T17+T18+T19</f>
        <v>68372</v>
      </c>
      <c r="U21" s="32">
        <f>U13+U14+U17+U18+U19</f>
        <v>62492</v>
      </c>
      <c r="V21" s="32">
        <f t="shared" si="2"/>
        <v>0</v>
      </c>
      <c r="W21" s="32">
        <f>V13+V14+V20</f>
        <v>0</v>
      </c>
      <c r="X21" s="32">
        <f t="shared" ref="X21:AC21" si="3">X13+X14+X17</f>
        <v>5880</v>
      </c>
      <c r="Y21" s="32">
        <f>Y13+Y14+Y17+Y18+Y19</f>
        <v>68372</v>
      </c>
      <c r="Z21" s="32">
        <f>Z13+Z14+Z17+Z18+Z19</f>
        <v>62492</v>
      </c>
      <c r="AA21" s="32">
        <f t="shared" si="3"/>
        <v>0</v>
      </c>
      <c r="AB21" s="32">
        <f t="shared" si="3"/>
        <v>0</v>
      </c>
      <c r="AC21" s="32">
        <f t="shared" si="3"/>
        <v>5880</v>
      </c>
      <c r="AD21" s="32">
        <f>E21+J21+O21+T21+Y21</f>
        <v>200810</v>
      </c>
    </row>
    <row r="22" spans="1:31" ht="16.5" x14ac:dyDescent="0.25">
      <c r="A22" s="69" t="s">
        <v>135</v>
      </c>
      <c r="B22" s="101"/>
      <c r="C22" s="67"/>
      <c r="D22" s="67"/>
      <c r="E22" s="32">
        <f>E15+E16</f>
        <v>9034</v>
      </c>
      <c r="F22" s="32">
        <f>F15+F16</f>
        <v>9034</v>
      </c>
      <c r="G22" s="32">
        <f>G16+G17</f>
        <v>0</v>
      </c>
      <c r="H22" s="32">
        <f>G15+G16</f>
        <v>0</v>
      </c>
      <c r="I22" s="32">
        <f t="shared" ref="I22:AC22" si="4">I15+I16</f>
        <v>0</v>
      </c>
      <c r="J22" s="32">
        <f>J15+J16</f>
        <v>9034</v>
      </c>
      <c r="K22" s="32">
        <f>K15+K16</f>
        <v>9034</v>
      </c>
      <c r="L22" s="32">
        <f t="shared" si="4"/>
        <v>0</v>
      </c>
      <c r="M22" s="32">
        <f t="shared" si="4"/>
        <v>0</v>
      </c>
      <c r="N22" s="32">
        <f t="shared" si="4"/>
        <v>0</v>
      </c>
      <c r="O22" s="32">
        <f>O15+O16</f>
        <v>9034</v>
      </c>
      <c r="P22" s="32">
        <f>P15+P16</f>
        <v>9034</v>
      </c>
      <c r="Q22" s="32">
        <f t="shared" si="4"/>
        <v>0</v>
      </c>
      <c r="R22" s="32">
        <f t="shared" si="4"/>
        <v>0</v>
      </c>
      <c r="S22" s="32">
        <f t="shared" si="4"/>
        <v>0</v>
      </c>
      <c r="T22" s="32">
        <f>T15+T16</f>
        <v>13429.3</v>
      </c>
      <c r="U22" s="32">
        <f>U15+U16</f>
        <v>13429.3</v>
      </c>
      <c r="V22" s="32">
        <f t="shared" si="4"/>
        <v>0</v>
      </c>
      <c r="W22" s="32">
        <f t="shared" si="4"/>
        <v>0</v>
      </c>
      <c r="X22" s="32">
        <f t="shared" si="4"/>
        <v>0</v>
      </c>
      <c r="Y22" s="32">
        <f>Y15+Y16</f>
        <v>13429.3</v>
      </c>
      <c r="Z22" s="32">
        <f>Z15+Z16</f>
        <v>13429.3</v>
      </c>
      <c r="AA22" s="32">
        <f t="shared" si="4"/>
        <v>0</v>
      </c>
      <c r="AB22" s="32">
        <f t="shared" si="4"/>
        <v>0</v>
      </c>
      <c r="AC22" s="32">
        <f t="shared" si="4"/>
        <v>0</v>
      </c>
      <c r="AD22" s="32">
        <f>E22+J22+O22+T22+Y22</f>
        <v>53960.600000000006</v>
      </c>
      <c r="AE22" s="33"/>
    </row>
    <row r="23" spans="1:31" ht="36.75" customHeight="1" x14ac:dyDescent="0.25">
      <c r="A23" s="25" t="s">
        <v>20</v>
      </c>
      <c r="B23" s="140" t="s">
        <v>143</v>
      </c>
      <c r="C23" s="141"/>
      <c r="D23" s="141"/>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2"/>
    </row>
    <row r="24" spans="1:31" ht="118.5" customHeight="1" x14ac:dyDescent="0.25">
      <c r="A24" s="12" t="s">
        <v>21</v>
      </c>
      <c r="B24" s="104" t="s">
        <v>192</v>
      </c>
      <c r="C24" s="70" t="s">
        <v>94</v>
      </c>
      <c r="D24" s="70" t="s">
        <v>93</v>
      </c>
      <c r="E24" s="29">
        <f>F24+G24+H24+I24</f>
        <v>2664</v>
      </c>
      <c r="F24" s="30">
        <f>2664</f>
        <v>2664</v>
      </c>
      <c r="G24" s="30">
        <v>0</v>
      </c>
      <c r="H24" s="30">
        <v>0</v>
      </c>
      <c r="I24" s="30">
        <v>0</v>
      </c>
      <c r="J24" s="13">
        <f>K24+L24+M24+N24</f>
        <v>2664</v>
      </c>
      <c r="K24" s="14">
        <v>2664</v>
      </c>
      <c r="L24" s="14">
        <v>0</v>
      </c>
      <c r="M24" s="14">
        <v>0</v>
      </c>
      <c r="N24" s="14">
        <v>0</v>
      </c>
      <c r="O24" s="13">
        <f>P24+Q24+R24+S24</f>
        <v>2664</v>
      </c>
      <c r="P24" s="14">
        <v>2664</v>
      </c>
      <c r="Q24" s="14">
        <v>0</v>
      </c>
      <c r="R24" s="14">
        <v>0</v>
      </c>
      <c r="S24" s="14">
        <v>0</v>
      </c>
      <c r="T24" s="13">
        <f>U24+V24+W24+X24</f>
        <v>2664</v>
      </c>
      <c r="U24" s="14">
        <v>2664</v>
      </c>
      <c r="V24" s="14">
        <v>0</v>
      </c>
      <c r="W24" s="14">
        <v>0</v>
      </c>
      <c r="X24" s="14">
        <v>0</v>
      </c>
      <c r="Y24" s="13">
        <f>Z24+AA24+AB24+AC24</f>
        <v>2664</v>
      </c>
      <c r="Z24" s="14">
        <v>2664</v>
      </c>
      <c r="AA24" s="14">
        <v>0</v>
      </c>
      <c r="AB24" s="14">
        <v>0</v>
      </c>
      <c r="AC24" s="14">
        <v>0</v>
      </c>
      <c r="AD24" s="13">
        <f>E24+J24+O24+T24+Y24</f>
        <v>13320</v>
      </c>
    </row>
    <row r="25" spans="1:31" ht="23.25" customHeight="1" x14ac:dyDescent="0.25">
      <c r="A25" s="130" t="s">
        <v>22</v>
      </c>
      <c r="B25" s="130"/>
      <c r="C25" s="130"/>
      <c r="D25" s="69"/>
      <c r="E25" s="108">
        <f>E24</f>
        <v>2664</v>
      </c>
      <c r="F25" s="108">
        <f>F24</f>
        <v>2664</v>
      </c>
      <c r="G25" s="108">
        <f t="shared" ref="G25:AD25" si="5">SUM(G24:G24)</f>
        <v>0</v>
      </c>
      <c r="H25" s="108">
        <f t="shared" si="5"/>
        <v>0</v>
      </c>
      <c r="I25" s="108">
        <f t="shared" si="5"/>
        <v>0</v>
      </c>
      <c r="J25" s="31">
        <f t="shared" si="5"/>
        <v>2664</v>
      </c>
      <c r="K25" s="31">
        <f t="shared" si="5"/>
        <v>2664</v>
      </c>
      <c r="L25" s="31">
        <f t="shared" si="5"/>
        <v>0</v>
      </c>
      <c r="M25" s="31">
        <f t="shared" si="5"/>
        <v>0</v>
      </c>
      <c r="N25" s="31">
        <f t="shared" si="5"/>
        <v>0</v>
      </c>
      <c r="O25" s="31">
        <f t="shared" si="5"/>
        <v>2664</v>
      </c>
      <c r="P25" s="31">
        <f t="shared" si="5"/>
        <v>2664</v>
      </c>
      <c r="Q25" s="31">
        <f t="shared" si="5"/>
        <v>0</v>
      </c>
      <c r="R25" s="31">
        <f t="shared" si="5"/>
        <v>0</v>
      </c>
      <c r="S25" s="31">
        <f t="shared" si="5"/>
        <v>0</v>
      </c>
      <c r="T25" s="31">
        <f t="shared" si="5"/>
        <v>2664</v>
      </c>
      <c r="U25" s="31">
        <f t="shared" si="5"/>
        <v>2664</v>
      </c>
      <c r="V25" s="31">
        <f t="shared" si="5"/>
        <v>0</v>
      </c>
      <c r="W25" s="31">
        <f t="shared" si="5"/>
        <v>0</v>
      </c>
      <c r="X25" s="31">
        <f t="shared" si="5"/>
        <v>0</v>
      </c>
      <c r="Y25" s="31">
        <f t="shared" si="5"/>
        <v>2664</v>
      </c>
      <c r="Z25" s="31">
        <f t="shared" si="5"/>
        <v>2664</v>
      </c>
      <c r="AA25" s="31">
        <f t="shared" si="5"/>
        <v>0</v>
      </c>
      <c r="AB25" s="31">
        <f t="shared" si="5"/>
        <v>0</v>
      </c>
      <c r="AC25" s="31">
        <f t="shared" si="5"/>
        <v>0</v>
      </c>
      <c r="AD25" s="31">
        <f t="shared" si="5"/>
        <v>13320</v>
      </c>
    </row>
    <row r="26" spans="1:31" ht="36.75" customHeight="1" x14ac:dyDescent="0.25">
      <c r="A26" s="25" t="s">
        <v>23</v>
      </c>
      <c r="B26" s="140" t="s">
        <v>144</v>
      </c>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c r="AA26" s="141"/>
      <c r="AB26" s="141"/>
      <c r="AC26" s="141"/>
      <c r="AD26" s="142"/>
    </row>
    <row r="27" spans="1:31" ht="97.5" customHeight="1" x14ac:dyDescent="0.25">
      <c r="A27" s="12" t="s">
        <v>24</v>
      </c>
      <c r="B27" s="105" t="s">
        <v>190</v>
      </c>
      <c r="C27" s="146" t="s">
        <v>94</v>
      </c>
      <c r="D27" s="70" t="s">
        <v>93</v>
      </c>
      <c r="E27" s="13">
        <v>681</v>
      </c>
      <c r="F27" s="14">
        <v>681</v>
      </c>
      <c r="G27" s="14">
        <v>0</v>
      </c>
      <c r="H27" s="14">
        <v>0</v>
      </c>
      <c r="I27" s="14">
        <v>0</v>
      </c>
      <c r="J27" s="13">
        <v>681</v>
      </c>
      <c r="K27" s="14">
        <v>681</v>
      </c>
      <c r="L27" s="14">
        <v>0</v>
      </c>
      <c r="M27" s="14">
        <v>0</v>
      </c>
      <c r="N27" s="14">
        <v>0</v>
      </c>
      <c r="O27" s="13">
        <v>681</v>
      </c>
      <c r="P27" s="14">
        <v>681</v>
      </c>
      <c r="Q27" s="14">
        <v>0</v>
      </c>
      <c r="R27" s="14">
        <v>0</v>
      </c>
      <c r="S27" s="14">
        <v>0</v>
      </c>
      <c r="T27" s="13">
        <f>U27+V27+W27+X27</f>
        <v>660</v>
      </c>
      <c r="U27" s="14">
        <v>660</v>
      </c>
      <c r="V27" s="14">
        <v>0</v>
      </c>
      <c r="W27" s="14">
        <v>0</v>
      </c>
      <c r="X27" s="14">
        <v>0</v>
      </c>
      <c r="Y27" s="13">
        <f>Z27+AA27+AB27+AC27</f>
        <v>660</v>
      </c>
      <c r="Z27" s="14">
        <v>660</v>
      </c>
      <c r="AA27" s="14">
        <v>0</v>
      </c>
      <c r="AB27" s="14">
        <v>0</v>
      </c>
      <c r="AC27" s="14">
        <v>0</v>
      </c>
      <c r="AD27" s="13">
        <f>E27+J27+O27+T27+Y27</f>
        <v>3363</v>
      </c>
    </row>
    <row r="28" spans="1:31" ht="101.25" customHeight="1" x14ac:dyDescent="0.25">
      <c r="A28" s="12" t="s">
        <v>151</v>
      </c>
      <c r="B28" s="3" t="s">
        <v>189</v>
      </c>
      <c r="C28" s="148"/>
      <c r="D28" s="70" t="s">
        <v>93</v>
      </c>
      <c r="E28" s="29">
        <f>F28+G28+H28+I28</f>
        <v>1192</v>
      </c>
      <c r="F28" s="30">
        <f>1192</f>
        <v>1192</v>
      </c>
      <c r="G28" s="30">
        <v>0</v>
      </c>
      <c r="H28" s="30">
        <v>0</v>
      </c>
      <c r="I28" s="30">
        <v>0</v>
      </c>
      <c r="J28" s="13">
        <v>1192</v>
      </c>
      <c r="K28" s="14">
        <v>1192</v>
      </c>
      <c r="L28" s="14">
        <v>0</v>
      </c>
      <c r="M28" s="14">
        <v>0</v>
      </c>
      <c r="N28" s="14">
        <v>0</v>
      </c>
      <c r="O28" s="13">
        <v>1192</v>
      </c>
      <c r="P28" s="14">
        <v>1192</v>
      </c>
      <c r="Q28" s="14">
        <v>0</v>
      </c>
      <c r="R28" s="14">
        <v>0</v>
      </c>
      <c r="S28" s="14">
        <v>0</v>
      </c>
      <c r="T28" s="13">
        <f>U28+V28+W28+X28</f>
        <v>1290</v>
      </c>
      <c r="U28" s="14">
        <v>1290</v>
      </c>
      <c r="V28" s="14">
        <v>0</v>
      </c>
      <c r="W28" s="14">
        <v>0</v>
      </c>
      <c r="X28" s="14">
        <v>0</v>
      </c>
      <c r="Y28" s="13">
        <f>Z28+AA28+AB28+AC28</f>
        <v>1290</v>
      </c>
      <c r="Z28" s="14">
        <v>1290</v>
      </c>
      <c r="AA28" s="14">
        <v>0</v>
      </c>
      <c r="AB28" s="14">
        <v>0</v>
      </c>
      <c r="AC28" s="14">
        <v>0</v>
      </c>
      <c r="AD28" s="13">
        <f>E28+J28+O28+T28+Y28</f>
        <v>6156</v>
      </c>
    </row>
    <row r="29" spans="1:31" ht="32.25" customHeight="1" x14ac:dyDescent="0.25">
      <c r="A29" s="130" t="s">
        <v>25</v>
      </c>
      <c r="B29" s="130"/>
      <c r="C29" s="130"/>
      <c r="D29" s="69"/>
      <c r="E29" s="108">
        <f>SUM(E27:E28)</f>
        <v>1873</v>
      </c>
      <c r="F29" s="85">
        <f>SUM(F27:F28)</f>
        <v>1873</v>
      </c>
      <c r="G29" s="85">
        <f t="shared" ref="G29:AD29" si="6">SUM(G27:G28)</f>
        <v>0</v>
      </c>
      <c r="H29" s="85">
        <f t="shared" si="6"/>
        <v>0</v>
      </c>
      <c r="I29" s="85">
        <f t="shared" si="6"/>
        <v>0</v>
      </c>
      <c r="J29" s="31">
        <f t="shared" si="6"/>
        <v>1873</v>
      </c>
      <c r="K29" s="15">
        <f t="shared" si="6"/>
        <v>1873</v>
      </c>
      <c r="L29" s="15">
        <f t="shared" si="6"/>
        <v>0</v>
      </c>
      <c r="M29" s="15">
        <f t="shared" si="6"/>
        <v>0</v>
      </c>
      <c r="N29" s="15">
        <f t="shared" si="6"/>
        <v>0</v>
      </c>
      <c r="O29" s="31">
        <f t="shared" si="6"/>
        <v>1873</v>
      </c>
      <c r="P29" s="15">
        <f t="shared" si="6"/>
        <v>1873</v>
      </c>
      <c r="Q29" s="15">
        <f t="shared" si="6"/>
        <v>0</v>
      </c>
      <c r="R29" s="15">
        <f t="shared" si="6"/>
        <v>0</v>
      </c>
      <c r="S29" s="15">
        <f t="shared" si="6"/>
        <v>0</v>
      </c>
      <c r="T29" s="31">
        <f t="shared" si="6"/>
        <v>1950</v>
      </c>
      <c r="U29" s="15">
        <f t="shared" si="6"/>
        <v>1950</v>
      </c>
      <c r="V29" s="15">
        <f t="shared" si="6"/>
        <v>0</v>
      </c>
      <c r="W29" s="15">
        <f t="shared" si="6"/>
        <v>0</v>
      </c>
      <c r="X29" s="15">
        <f t="shared" si="6"/>
        <v>0</v>
      </c>
      <c r="Y29" s="31">
        <f t="shared" si="6"/>
        <v>1950</v>
      </c>
      <c r="Z29" s="15">
        <f t="shared" si="6"/>
        <v>1950</v>
      </c>
      <c r="AA29" s="15">
        <f t="shared" si="6"/>
        <v>0</v>
      </c>
      <c r="AB29" s="15">
        <f t="shared" si="6"/>
        <v>0</v>
      </c>
      <c r="AC29" s="15">
        <f t="shared" si="6"/>
        <v>0</v>
      </c>
      <c r="AD29" s="31">
        <f t="shared" si="6"/>
        <v>9519</v>
      </c>
    </row>
    <row r="30" spans="1:31" ht="28.5" customHeight="1" x14ac:dyDescent="0.25">
      <c r="A30" s="25" t="s">
        <v>26</v>
      </c>
      <c r="B30" s="140" t="s">
        <v>136</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2"/>
    </row>
    <row r="31" spans="1:31" ht="32.25" customHeight="1" x14ac:dyDescent="0.25">
      <c r="A31" s="12" t="s">
        <v>27</v>
      </c>
      <c r="B31" s="5" t="s">
        <v>68</v>
      </c>
      <c r="C31" s="145" t="s">
        <v>94</v>
      </c>
      <c r="D31" s="70" t="s">
        <v>93</v>
      </c>
      <c r="E31" s="13">
        <f xml:space="preserve"> SUM(F31:I31)</f>
        <v>3306</v>
      </c>
      <c r="F31" s="14">
        <f>SUM(F32:F35)</f>
        <v>3306</v>
      </c>
      <c r="G31" s="14">
        <f>SUM(G32,G33,G34,G35)</f>
        <v>0</v>
      </c>
      <c r="H31" s="14">
        <f>SUM(H32,H33,H34,H35)</f>
        <v>0</v>
      </c>
      <c r="I31" s="14">
        <f>SUM(I32,I33,I34,I35)</f>
        <v>0</v>
      </c>
      <c r="J31" s="13">
        <f t="shared" ref="J31" si="7" xml:space="preserve"> SUM(K31:N31)</f>
        <v>3306</v>
      </c>
      <c r="K31" s="14">
        <f>SUM(K32:K35)</f>
        <v>3306</v>
      </c>
      <c r="L31" s="14">
        <f>SUM(L32,L33,L34,L35)</f>
        <v>0</v>
      </c>
      <c r="M31" s="14">
        <f>SUM(M32,M33,M34,M35)</f>
        <v>0</v>
      </c>
      <c r="N31" s="14">
        <f>SUM(N32,N33,N34,N35)</f>
        <v>0</v>
      </c>
      <c r="O31" s="13">
        <f t="shared" ref="O31" si="8" xml:space="preserve"> SUM(P31:S31)</f>
        <v>3306</v>
      </c>
      <c r="P31" s="14">
        <f>SUM(P32:P35)</f>
        <v>3306</v>
      </c>
      <c r="Q31" s="14">
        <f>SUM(Q32,Q33,Q34,Q35)</f>
        <v>0</v>
      </c>
      <c r="R31" s="14">
        <f>SUM(R32,R33,R34,R35)</f>
        <v>0</v>
      </c>
      <c r="S31" s="14">
        <f>SUM(S32,S33,S34,S35)</f>
        <v>0</v>
      </c>
      <c r="T31" s="13">
        <f t="shared" ref="T31" si="9" xml:space="preserve"> SUM(U31:X31)</f>
        <v>3306</v>
      </c>
      <c r="U31" s="14">
        <f>SUM(U32:U35)</f>
        <v>3306</v>
      </c>
      <c r="V31" s="14">
        <f>SUM(V32,V33,V34,V35)</f>
        <v>0</v>
      </c>
      <c r="W31" s="14">
        <f>SUM(W32,W33,W34,W35)</f>
        <v>0</v>
      </c>
      <c r="X31" s="14">
        <f>SUM(X32,X33,X34,X35)</f>
        <v>0</v>
      </c>
      <c r="Y31" s="13">
        <f t="shared" ref="Y31" si="10" xml:space="preserve"> SUM(Z31:AC31)</f>
        <v>3306</v>
      </c>
      <c r="Z31" s="14">
        <f>SUM(Z32:Z35)</f>
        <v>3306</v>
      </c>
      <c r="AA31" s="14">
        <f>SUM(AA32,AA33,AA34,AA35)</f>
        <v>0</v>
      </c>
      <c r="AB31" s="14">
        <f>SUM(AB32,AB33,AB34,AB35)</f>
        <v>0</v>
      </c>
      <c r="AC31" s="14">
        <f>SUM(AC32,AC33,AC34,AC35)</f>
        <v>0</v>
      </c>
      <c r="AD31" s="13">
        <f t="shared" ref="AD31:AD48" si="11">E31+J31+O31+T31+Y31</f>
        <v>16530</v>
      </c>
    </row>
    <row r="32" spans="1:31" ht="67.5" customHeight="1" x14ac:dyDescent="0.25">
      <c r="A32" s="17" t="s">
        <v>28</v>
      </c>
      <c r="B32" s="3" t="s">
        <v>174</v>
      </c>
      <c r="C32" s="145"/>
      <c r="D32" s="70" t="s">
        <v>93</v>
      </c>
      <c r="E32" s="13">
        <f>F32+G32+H32+I32</f>
        <v>124</v>
      </c>
      <c r="F32" s="14">
        <v>124</v>
      </c>
      <c r="G32" s="14">
        <v>0</v>
      </c>
      <c r="H32" s="14">
        <v>0</v>
      </c>
      <c r="I32" s="14">
        <v>0</v>
      </c>
      <c r="J32" s="13">
        <f>K32+L32+M32+N32</f>
        <v>124</v>
      </c>
      <c r="K32" s="14">
        <v>124</v>
      </c>
      <c r="L32" s="14">
        <v>0</v>
      </c>
      <c r="M32" s="14">
        <v>0</v>
      </c>
      <c r="N32" s="14">
        <v>0</v>
      </c>
      <c r="O32" s="13">
        <f>P32+Q32+R32+S32</f>
        <v>124</v>
      </c>
      <c r="P32" s="14">
        <v>124</v>
      </c>
      <c r="Q32" s="14">
        <v>0</v>
      </c>
      <c r="R32" s="14">
        <v>0</v>
      </c>
      <c r="S32" s="14">
        <v>0</v>
      </c>
      <c r="T32" s="13">
        <f>U32+V32+W32+X32</f>
        <v>124</v>
      </c>
      <c r="U32" s="14">
        <v>124</v>
      </c>
      <c r="V32" s="14">
        <v>0</v>
      </c>
      <c r="W32" s="14">
        <v>0</v>
      </c>
      <c r="X32" s="14">
        <v>0</v>
      </c>
      <c r="Y32" s="13">
        <f>Z32+AA32+AB32+AC32</f>
        <v>124</v>
      </c>
      <c r="Z32" s="14">
        <v>124</v>
      </c>
      <c r="AA32" s="14">
        <v>0</v>
      </c>
      <c r="AB32" s="14">
        <v>0</v>
      </c>
      <c r="AC32" s="14">
        <v>0</v>
      </c>
      <c r="AD32" s="13">
        <f t="shared" si="11"/>
        <v>620</v>
      </c>
    </row>
    <row r="33" spans="1:31" ht="50.25" customHeight="1" x14ac:dyDescent="0.25">
      <c r="A33" s="17" t="s">
        <v>29</v>
      </c>
      <c r="B33" s="3" t="s">
        <v>175</v>
      </c>
      <c r="C33" s="145"/>
      <c r="D33" s="70" t="s">
        <v>93</v>
      </c>
      <c r="E33" s="13">
        <f t="shared" ref="E33:E46" si="12">F33+G33+H33+I33</f>
        <v>2147</v>
      </c>
      <c r="F33" s="14">
        <v>2147</v>
      </c>
      <c r="G33" s="14">
        <v>0</v>
      </c>
      <c r="H33" s="14">
        <v>0</v>
      </c>
      <c r="I33" s="14">
        <v>0</v>
      </c>
      <c r="J33" s="13">
        <f>K33+L33+M33+N33</f>
        <v>2147</v>
      </c>
      <c r="K33" s="14">
        <v>2147</v>
      </c>
      <c r="L33" s="14">
        <v>0</v>
      </c>
      <c r="M33" s="14">
        <v>0</v>
      </c>
      <c r="N33" s="14">
        <v>0</v>
      </c>
      <c r="O33" s="13">
        <f>P33+Q33+R33+S33</f>
        <v>2147</v>
      </c>
      <c r="P33" s="14">
        <v>2147</v>
      </c>
      <c r="Q33" s="14">
        <v>0</v>
      </c>
      <c r="R33" s="14">
        <v>0</v>
      </c>
      <c r="S33" s="14">
        <v>0</v>
      </c>
      <c r="T33" s="13">
        <f>U33+V33+W33+X33</f>
        <v>2147</v>
      </c>
      <c r="U33" s="14">
        <v>2147</v>
      </c>
      <c r="V33" s="14">
        <v>0</v>
      </c>
      <c r="W33" s="14">
        <v>0</v>
      </c>
      <c r="X33" s="14">
        <v>0</v>
      </c>
      <c r="Y33" s="13">
        <f>Z33+AA33+AB33+AC33</f>
        <v>2147</v>
      </c>
      <c r="Z33" s="14">
        <v>2147</v>
      </c>
      <c r="AA33" s="14">
        <v>0</v>
      </c>
      <c r="AB33" s="14">
        <v>0</v>
      </c>
      <c r="AC33" s="14">
        <v>0</v>
      </c>
      <c r="AD33" s="13">
        <f t="shared" si="11"/>
        <v>10735</v>
      </c>
    </row>
    <row r="34" spans="1:31" ht="35.25" customHeight="1" x14ac:dyDescent="0.25">
      <c r="A34" s="17" t="s">
        <v>30</v>
      </c>
      <c r="B34" s="3" t="s">
        <v>69</v>
      </c>
      <c r="C34" s="145"/>
      <c r="D34" s="70" t="s">
        <v>93</v>
      </c>
      <c r="E34" s="13">
        <f t="shared" si="12"/>
        <v>921</v>
      </c>
      <c r="F34" s="14">
        <v>921</v>
      </c>
      <c r="G34" s="14">
        <v>0</v>
      </c>
      <c r="H34" s="14">
        <v>0</v>
      </c>
      <c r="I34" s="14">
        <v>0</v>
      </c>
      <c r="J34" s="13">
        <f t="shared" ref="J34:J35" si="13">K34+L34+M34+N34</f>
        <v>921</v>
      </c>
      <c r="K34" s="14">
        <v>921</v>
      </c>
      <c r="L34" s="14">
        <v>0</v>
      </c>
      <c r="M34" s="14">
        <v>0</v>
      </c>
      <c r="N34" s="14">
        <v>0</v>
      </c>
      <c r="O34" s="13">
        <f t="shared" ref="O34:O35" si="14">P34+Q34+R34+S34</f>
        <v>921</v>
      </c>
      <c r="P34" s="14">
        <v>921</v>
      </c>
      <c r="Q34" s="14">
        <v>0</v>
      </c>
      <c r="R34" s="14">
        <v>0</v>
      </c>
      <c r="S34" s="14">
        <v>0</v>
      </c>
      <c r="T34" s="13">
        <f t="shared" ref="T34:T35" si="15">U34+V34+W34+X34</f>
        <v>921</v>
      </c>
      <c r="U34" s="14">
        <v>921</v>
      </c>
      <c r="V34" s="14">
        <v>0</v>
      </c>
      <c r="W34" s="14">
        <v>0</v>
      </c>
      <c r="X34" s="14">
        <v>0</v>
      </c>
      <c r="Y34" s="13">
        <f t="shared" ref="Y34:Y35" si="16">Z34+AA34+AB34+AC34</f>
        <v>921</v>
      </c>
      <c r="Z34" s="14">
        <v>921</v>
      </c>
      <c r="AA34" s="14">
        <v>0</v>
      </c>
      <c r="AB34" s="14">
        <v>0</v>
      </c>
      <c r="AC34" s="14">
        <v>0</v>
      </c>
      <c r="AD34" s="13">
        <f t="shared" si="11"/>
        <v>4605</v>
      </c>
    </row>
    <row r="35" spans="1:31" ht="34.5" customHeight="1" x14ac:dyDescent="0.25">
      <c r="A35" s="17" t="s">
        <v>31</v>
      </c>
      <c r="B35" s="3" t="s">
        <v>70</v>
      </c>
      <c r="C35" s="145"/>
      <c r="D35" s="70" t="s">
        <v>93</v>
      </c>
      <c r="E35" s="13">
        <f t="shared" si="12"/>
        <v>114</v>
      </c>
      <c r="F35" s="14">
        <v>114</v>
      </c>
      <c r="G35" s="14">
        <v>0</v>
      </c>
      <c r="H35" s="14">
        <v>0</v>
      </c>
      <c r="I35" s="14">
        <v>0</v>
      </c>
      <c r="J35" s="13">
        <f t="shared" si="13"/>
        <v>114</v>
      </c>
      <c r="K35" s="14">
        <v>114</v>
      </c>
      <c r="L35" s="14">
        <v>0</v>
      </c>
      <c r="M35" s="14">
        <v>0</v>
      </c>
      <c r="N35" s="14">
        <v>0</v>
      </c>
      <c r="O35" s="13">
        <f t="shared" si="14"/>
        <v>114</v>
      </c>
      <c r="P35" s="14">
        <v>114</v>
      </c>
      <c r="Q35" s="14">
        <v>0</v>
      </c>
      <c r="R35" s="14">
        <v>0</v>
      </c>
      <c r="S35" s="14">
        <v>0</v>
      </c>
      <c r="T35" s="13">
        <f t="shared" si="15"/>
        <v>114</v>
      </c>
      <c r="U35" s="14">
        <v>114</v>
      </c>
      <c r="V35" s="14">
        <v>0</v>
      </c>
      <c r="W35" s="14">
        <v>0</v>
      </c>
      <c r="X35" s="14">
        <v>0</v>
      </c>
      <c r="Y35" s="13">
        <f t="shared" si="16"/>
        <v>114</v>
      </c>
      <c r="Z35" s="14">
        <v>114</v>
      </c>
      <c r="AA35" s="14">
        <v>0</v>
      </c>
      <c r="AB35" s="14">
        <v>0</v>
      </c>
      <c r="AC35" s="14">
        <v>0</v>
      </c>
      <c r="AD35" s="13">
        <f t="shared" si="11"/>
        <v>570</v>
      </c>
    </row>
    <row r="36" spans="1:31" ht="227.25" customHeight="1" x14ac:dyDescent="0.25">
      <c r="A36" s="12" t="s">
        <v>32</v>
      </c>
      <c r="B36" s="3" t="s">
        <v>76</v>
      </c>
      <c r="C36" s="73" t="s">
        <v>94</v>
      </c>
      <c r="D36" s="70" t="s">
        <v>93</v>
      </c>
      <c r="E36" s="13">
        <f t="shared" si="12"/>
        <v>9</v>
      </c>
      <c r="F36" s="14">
        <v>9</v>
      </c>
      <c r="G36" s="14">
        <v>0</v>
      </c>
      <c r="H36" s="14">
        <v>0</v>
      </c>
      <c r="I36" s="14">
        <v>0</v>
      </c>
      <c r="J36" s="13">
        <f t="shared" ref="J36:J46" si="17">K36+L36+M36+N36</f>
        <v>9</v>
      </c>
      <c r="K36" s="14">
        <v>9</v>
      </c>
      <c r="L36" s="14">
        <v>0</v>
      </c>
      <c r="M36" s="14">
        <v>0</v>
      </c>
      <c r="N36" s="14">
        <v>0</v>
      </c>
      <c r="O36" s="13">
        <f t="shared" ref="O36:O46" si="18">P36+Q36+R36+S36</f>
        <v>9</v>
      </c>
      <c r="P36" s="14">
        <v>9</v>
      </c>
      <c r="Q36" s="14">
        <v>0</v>
      </c>
      <c r="R36" s="14">
        <v>0</v>
      </c>
      <c r="S36" s="14">
        <v>0</v>
      </c>
      <c r="T36" s="13">
        <f t="shared" ref="T36:T46" si="19">U36+V36+W36+X36</f>
        <v>9</v>
      </c>
      <c r="U36" s="14">
        <v>9</v>
      </c>
      <c r="V36" s="14">
        <v>0</v>
      </c>
      <c r="W36" s="14">
        <v>0</v>
      </c>
      <c r="X36" s="14">
        <v>0</v>
      </c>
      <c r="Y36" s="13">
        <f t="shared" ref="Y36:Y46" si="20">Z36+AA36+AB36+AC36</f>
        <v>9</v>
      </c>
      <c r="Z36" s="14">
        <v>9</v>
      </c>
      <c r="AA36" s="14">
        <v>0</v>
      </c>
      <c r="AB36" s="14">
        <v>0</v>
      </c>
      <c r="AC36" s="14">
        <v>0</v>
      </c>
      <c r="AD36" s="13">
        <f t="shared" si="11"/>
        <v>45</v>
      </c>
    </row>
    <row r="37" spans="1:31" ht="100.5" customHeight="1" x14ac:dyDescent="0.25">
      <c r="A37" s="12" t="s">
        <v>33</v>
      </c>
      <c r="B37" s="3" t="s">
        <v>71</v>
      </c>
      <c r="C37" s="70" t="s">
        <v>94</v>
      </c>
      <c r="D37" s="70" t="s">
        <v>93</v>
      </c>
      <c r="E37" s="13">
        <f t="shared" si="12"/>
        <v>426</v>
      </c>
      <c r="F37" s="14">
        <v>426</v>
      </c>
      <c r="G37" s="14">
        <v>0</v>
      </c>
      <c r="H37" s="14">
        <v>0</v>
      </c>
      <c r="I37" s="14">
        <v>0</v>
      </c>
      <c r="J37" s="13">
        <f t="shared" si="17"/>
        <v>426</v>
      </c>
      <c r="K37" s="14">
        <v>426</v>
      </c>
      <c r="L37" s="14">
        <v>0</v>
      </c>
      <c r="M37" s="14">
        <v>0</v>
      </c>
      <c r="N37" s="14">
        <v>0</v>
      </c>
      <c r="O37" s="13">
        <f t="shared" si="18"/>
        <v>426</v>
      </c>
      <c r="P37" s="14">
        <v>426</v>
      </c>
      <c r="Q37" s="14">
        <v>0</v>
      </c>
      <c r="R37" s="14">
        <v>0</v>
      </c>
      <c r="S37" s="14">
        <v>0</v>
      </c>
      <c r="T37" s="13">
        <f t="shared" si="19"/>
        <v>426</v>
      </c>
      <c r="U37" s="14">
        <v>426</v>
      </c>
      <c r="V37" s="14">
        <v>0</v>
      </c>
      <c r="W37" s="14">
        <v>0</v>
      </c>
      <c r="X37" s="14">
        <v>0</v>
      </c>
      <c r="Y37" s="13">
        <f t="shared" si="20"/>
        <v>426</v>
      </c>
      <c r="Z37" s="14">
        <v>426</v>
      </c>
      <c r="AA37" s="14">
        <v>0</v>
      </c>
      <c r="AB37" s="14">
        <v>0</v>
      </c>
      <c r="AC37" s="14">
        <v>0</v>
      </c>
      <c r="AD37" s="13">
        <f t="shared" si="11"/>
        <v>2130</v>
      </c>
    </row>
    <row r="38" spans="1:31" ht="81" customHeight="1" x14ac:dyDescent="0.25">
      <c r="A38" s="12" t="s">
        <v>34</v>
      </c>
      <c r="B38" s="3" t="s">
        <v>110</v>
      </c>
      <c r="C38" s="131" t="s">
        <v>105</v>
      </c>
      <c r="D38" s="70" t="s">
        <v>93</v>
      </c>
      <c r="E38" s="13">
        <f t="shared" si="12"/>
        <v>3304</v>
      </c>
      <c r="F38" s="14">
        <v>3304</v>
      </c>
      <c r="G38" s="14">
        <v>0</v>
      </c>
      <c r="H38" s="14">
        <v>0</v>
      </c>
      <c r="I38" s="14">
        <v>0</v>
      </c>
      <c r="J38" s="13">
        <f t="shared" si="17"/>
        <v>3304</v>
      </c>
      <c r="K38" s="14">
        <v>3304</v>
      </c>
      <c r="L38" s="14">
        <v>0</v>
      </c>
      <c r="M38" s="14">
        <v>0</v>
      </c>
      <c r="N38" s="14">
        <v>0</v>
      </c>
      <c r="O38" s="13">
        <f t="shared" si="18"/>
        <v>3304</v>
      </c>
      <c r="P38" s="14">
        <v>3304</v>
      </c>
      <c r="Q38" s="14">
        <v>0</v>
      </c>
      <c r="R38" s="14">
        <v>0</v>
      </c>
      <c r="S38" s="14">
        <v>0</v>
      </c>
      <c r="T38" s="13">
        <f t="shared" si="19"/>
        <v>3304</v>
      </c>
      <c r="U38" s="14">
        <v>3304</v>
      </c>
      <c r="V38" s="14">
        <v>0</v>
      </c>
      <c r="W38" s="14">
        <v>0</v>
      </c>
      <c r="X38" s="14">
        <v>0</v>
      </c>
      <c r="Y38" s="13">
        <f t="shared" si="20"/>
        <v>3304</v>
      </c>
      <c r="Z38" s="14">
        <v>3304</v>
      </c>
      <c r="AA38" s="14">
        <v>0</v>
      </c>
      <c r="AB38" s="14">
        <v>0</v>
      </c>
      <c r="AC38" s="14">
        <v>0</v>
      </c>
      <c r="AD38" s="13">
        <f t="shared" si="11"/>
        <v>16520</v>
      </c>
    </row>
    <row r="39" spans="1:31" ht="113.25" customHeight="1" x14ac:dyDescent="0.25">
      <c r="A39" s="12" t="s">
        <v>35</v>
      </c>
      <c r="B39" s="3" t="s">
        <v>191</v>
      </c>
      <c r="C39" s="133"/>
      <c r="D39" s="70" t="s">
        <v>93</v>
      </c>
      <c r="E39" s="13">
        <f t="shared" si="12"/>
        <v>378</v>
      </c>
      <c r="F39" s="14">
        <v>378</v>
      </c>
      <c r="G39" s="14">
        <v>0</v>
      </c>
      <c r="H39" s="14">
        <v>0</v>
      </c>
      <c r="I39" s="14">
        <v>0</v>
      </c>
      <c r="J39" s="13">
        <f t="shared" si="17"/>
        <v>378</v>
      </c>
      <c r="K39" s="14">
        <v>378</v>
      </c>
      <c r="L39" s="14">
        <v>0</v>
      </c>
      <c r="M39" s="14">
        <v>0</v>
      </c>
      <c r="N39" s="14">
        <v>0</v>
      </c>
      <c r="O39" s="13">
        <f t="shared" si="18"/>
        <v>378</v>
      </c>
      <c r="P39" s="14">
        <v>378</v>
      </c>
      <c r="Q39" s="14">
        <v>0</v>
      </c>
      <c r="R39" s="14">
        <v>0</v>
      </c>
      <c r="S39" s="14">
        <v>0</v>
      </c>
      <c r="T39" s="13">
        <f t="shared" si="19"/>
        <v>378</v>
      </c>
      <c r="U39" s="14">
        <v>378</v>
      </c>
      <c r="V39" s="14">
        <v>0</v>
      </c>
      <c r="W39" s="14">
        <v>0</v>
      </c>
      <c r="X39" s="14">
        <v>0</v>
      </c>
      <c r="Y39" s="13">
        <f t="shared" si="20"/>
        <v>378</v>
      </c>
      <c r="Z39" s="14">
        <v>378</v>
      </c>
      <c r="AA39" s="14">
        <v>0</v>
      </c>
      <c r="AB39" s="14">
        <v>0</v>
      </c>
      <c r="AC39" s="14">
        <v>0</v>
      </c>
      <c r="AD39" s="13">
        <f t="shared" si="11"/>
        <v>1890</v>
      </c>
    </row>
    <row r="40" spans="1:31" ht="132.75" customHeight="1" x14ac:dyDescent="0.25">
      <c r="A40" s="12" t="s">
        <v>36</v>
      </c>
      <c r="B40" s="3" t="s">
        <v>77</v>
      </c>
      <c r="C40" s="73" t="s">
        <v>94</v>
      </c>
      <c r="D40" s="70" t="s">
        <v>93</v>
      </c>
      <c r="E40" s="13">
        <f t="shared" si="12"/>
        <v>12</v>
      </c>
      <c r="F40" s="14">
        <v>12</v>
      </c>
      <c r="G40" s="14">
        <v>0</v>
      </c>
      <c r="H40" s="14">
        <v>0</v>
      </c>
      <c r="I40" s="14">
        <v>0</v>
      </c>
      <c r="J40" s="13">
        <f t="shared" si="17"/>
        <v>12</v>
      </c>
      <c r="K40" s="14">
        <v>12</v>
      </c>
      <c r="L40" s="14">
        <v>0</v>
      </c>
      <c r="M40" s="14">
        <v>0</v>
      </c>
      <c r="N40" s="14">
        <v>0</v>
      </c>
      <c r="O40" s="13">
        <f t="shared" si="18"/>
        <v>12</v>
      </c>
      <c r="P40" s="14">
        <v>12</v>
      </c>
      <c r="Q40" s="14">
        <v>0</v>
      </c>
      <c r="R40" s="14">
        <v>0</v>
      </c>
      <c r="S40" s="14">
        <v>0</v>
      </c>
      <c r="T40" s="13">
        <f t="shared" si="19"/>
        <v>12</v>
      </c>
      <c r="U40" s="14">
        <v>12</v>
      </c>
      <c r="V40" s="14">
        <v>0</v>
      </c>
      <c r="W40" s="14">
        <v>0</v>
      </c>
      <c r="X40" s="14">
        <v>0</v>
      </c>
      <c r="Y40" s="13">
        <f t="shared" si="20"/>
        <v>12</v>
      </c>
      <c r="Z40" s="14">
        <v>12</v>
      </c>
      <c r="AA40" s="14">
        <v>0</v>
      </c>
      <c r="AB40" s="14">
        <v>0</v>
      </c>
      <c r="AC40" s="14">
        <v>0</v>
      </c>
      <c r="AD40" s="13">
        <f t="shared" si="11"/>
        <v>60</v>
      </c>
    </row>
    <row r="41" spans="1:31" ht="46.5" customHeight="1" x14ac:dyDescent="0.25">
      <c r="A41" s="12" t="s">
        <v>37</v>
      </c>
      <c r="B41" s="3" t="s">
        <v>119</v>
      </c>
      <c r="C41" s="146" t="s">
        <v>105</v>
      </c>
      <c r="D41" s="70" t="s">
        <v>93</v>
      </c>
      <c r="E41" s="13">
        <f t="shared" si="12"/>
        <v>50</v>
      </c>
      <c r="F41" s="14">
        <v>50</v>
      </c>
      <c r="G41" s="14">
        <v>0</v>
      </c>
      <c r="H41" s="14">
        <v>0</v>
      </c>
      <c r="I41" s="14">
        <v>0</v>
      </c>
      <c r="J41" s="13">
        <f t="shared" si="17"/>
        <v>50</v>
      </c>
      <c r="K41" s="14">
        <v>50</v>
      </c>
      <c r="L41" s="14">
        <v>0</v>
      </c>
      <c r="M41" s="14">
        <v>0</v>
      </c>
      <c r="N41" s="14">
        <v>0</v>
      </c>
      <c r="O41" s="13">
        <f t="shared" si="18"/>
        <v>50</v>
      </c>
      <c r="P41" s="14">
        <v>50</v>
      </c>
      <c r="Q41" s="14">
        <v>0</v>
      </c>
      <c r="R41" s="14">
        <v>0</v>
      </c>
      <c r="S41" s="14">
        <v>0</v>
      </c>
      <c r="T41" s="13">
        <f t="shared" si="19"/>
        <v>50</v>
      </c>
      <c r="U41" s="14">
        <v>50</v>
      </c>
      <c r="V41" s="14">
        <v>0</v>
      </c>
      <c r="W41" s="14">
        <v>0</v>
      </c>
      <c r="X41" s="14">
        <v>0</v>
      </c>
      <c r="Y41" s="13">
        <f t="shared" si="20"/>
        <v>50</v>
      </c>
      <c r="Z41" s="14">
        <v>50</v>
      </c>
      <c r="AA41" s="14">
        <v>0</v>
      </c>
      <c r="AB41" s="14">
        <v>0</v>
      </c>
      <c r="AC41" s="14">
        <v>0</v>
      </c>
      <c r="AD41" s="13">
        <f t="shared" si="11"/>
        <v>250</v>
      </c>
    </row>
    <row r="42" spans="1:31" ht="126" customHeight="1" x14ac:dyDescent="0.25">
      <c r="A42" s="12" t="s">
        <v>38</v>
      </c>
      <c r="B42" s="3" t="s">
        <v>111</v>
      </c>
      <c r="C42" s="147"/>
      <c r="D42" s="70" t="s">
        <v>93</v>
      </c>
      <c r="E42" s="13">
        <f t="shared" si="12"/>
        <v>50</v>
      </c>
      <c r="F42" s="14">
        <v>50</v>
      </c>
      <c r="G42" s="14">
        <v>0</v>
      </c>
      <c r="H42" s="14">
        <v>0</v>
      </c>
      <c r="I42" s="14">
        <v>0</v>
      </c>
      <c r="J42" s="13">
        <f t="shared" si="17"/>
        <v>50</v>
      </c>
      <c r="K42" s="14">
        <v>50</v>
      </c>
      <c r="L42" s="14">
        <v>0</v>
      </c>
      <c r="M42" s="14">
        <v>0</v>
      </c>
      <c r="N42" s="14">
        <v>0</v>
      </c>
      <c r="O42" s="13">
        <f t="shared" si="18"/>
        <v>50</v>
      </c>
      <c r="P42" s="14">
        <v>50</v>
      </c>
      <c r="Q42" s="14">
        <v>0</v>
      </c>
      <c r="R42" s="14">
        <v>0</v>
      </c>
      <c r="S42" s="14">
        <v>0</v>
      </c>
      <c r="T42" s="13">
        <f t="shared" si="19"/>
        <v>50</v>
      </c>
      <c r="U42" s="14">
        <v>50</v>
      </c>
      <c r="V42" s="14">
        <v>0</v>
      </c>
      <c r="W42" s="14">
        <v>0</v>
      </c>
      <c r="X42" s="14">
        <v>0</v>
      </c>
      <c r="Y42" s="13">
        <f t="shared" si="20"/>
        <v>50</v>
      </c>
      <c r="Z42" s="14">
        <v>50</v>
      </c>
      <c r="AA42" s="14">
        <v>0</v>
      </c>
      <c r="AB42" s="14">
        <v>0</v>
      </c>
      <c r="AC42" s="14">
        <v>0</v>
      </c>
      <c r="AD42" s="13">
        <f t="shared" si="11"/>
        <v>250</v>
      </c>
    </row>
    <row r="43" spans="1:31" ht="135" customHeight="1" x14ac:dyDescent="0.25">
      <c r="A43" s="12" t="s">
        <v>39</v>
      </c>
      <c r="B43" s="3" t="s">
        <v>112</v>
      </c>
      <c r="C43" s="147"/>
      <c r="D43" s="70" t="s">
        <v>93</v>
      </c>
      <c r="E43" s="13">
        <f t="shared" si="12"/>
        <v>480</v>
      </c>
      <c r="F43" s="14">
        <v>480</v>
      </c>
      <c r="G43" s="14">
        <v>0</v>
      </c>
      <c r="H43" s="14">
        <v>0</v>
      </c>
      <c r="I43" s="14">
        <v>0</v>
      </c>
      <c r="J43" s="13">
        <f t="shared" si="17"/>
        <v>480</v>
      </c>
      <c r="K43" s="14">
        <v>480</v>
      </c>
      <c r="L43" s="14">
        <v>0</v>
      </c>
      <c r="M43" s="14">
        <v>0</v>
      </c>
      <c r="N43" s="14">
        <v>0</v>
      </c>
      <c r="O43" s="13">
        <f t="shared" si="18"/>
        <v>480</v>
      </c>
      <c r="P43" s="14">
        <v>480</v>
      </c>
      <c r="Q43" s="14">
        <v>0</v>
      </c>
      <c r="R43" s="14">
        <v>0</v>
      </c>
      <c r="S43" s="14">
        <v>0</v>
      </c>
      <c r="T43" s="13">
        <f t="shared" si="19"/>
        <v>480</v>
      </c>
      <c r="U43" s="14">
        <v>480</v>
      </c>
      <c r="V43" s="14">
        <v>0</v>
      </c>
      <c r="W43" s="14">
        <v>0</v>
      </c>
      <c r="X43" s="14">
        <v>0</v>
      </c>
      <c r="Y43" s="13">
        <f t="shared" si="20"/>
        <v>480</v>
      </c>
      <c r="Z43" s="14">
        <v>480</v>
      </c>
      <c r="AA43" s="14">
        <v>0</v>
      </c>
      <c r="AB43" s="14">
        <v>0</v>
      </c>
      <c r="AC43" s="14">
        <v>0</v>
      </c>
      <c r="AD43" s="13">
        <f t="shared" si="11"/>
        <v>2400</v>
      </c>
    </row>
    <row r="44" spans="1:31" ht="186" customHeight="1" x14ac:dyDescent="0.25">
      <c r="A44" s="34" t="s">
        <v>40</v>
      </c>
      <c r="B44" s="3" t="s">
        <v>113</v>
      </c>
      <c r="C44" s="147"/>
      <c r="D44" s="70" t="s">
        <v>93</v>
      </c>
      <c r="E44" s="13">
        <f t="shared" si="12"/>
        <v>30</v>
      </c>
      <c r="F44" s="14">
        <v>30</v>
      </c>
      <c r="G44" s="14">
        <v>0</v>
      </c>
      <c r="H44" s="14">
        <v>0</v>
      </c>
      <c r="I44" s="14">
        <v>0</v>
      </c>
      <c r="J44" s="13">
        <f t="shared" si="17"/>
        <v>30</v>
      </c>
      <c r="K44" s="14">
        <v>30</v>
      </c>
      <c r="L44" s="14">
        <v>0</v>
      </c>
      <c r="M44" s="14">
        <v>0</v>
      </c>
      <c r="N44" s="14">
        <v>0</v>
      </c>
      <c r="O44" s="13">
        <f t="shared" si="18"/>
        <v>30</v>
      </c>
      <c r="P44" s="14">
        <v>30</v>
      </c>
      <c r="Q44" s="14">
        <v>0</v>
      </c>
      <c r="R44" s="14">
        <v>0</v>
      </c>
      <c r="S44" s="14">
        <v>0</v>
      </c>
      <c r="T44" s="13">
        <f t="shared" si="19"/>
        <v>30</v>
      </c>
      <c r="U44" s="14">
        <v>30</v>
      </c>
      <c r="V44" s="14">
        <v>0</v>
      </c>
      <c r="W44" s="14">
        <v>0</v>
      </c>
      <c r="X44" s="14">
        <v>0</v>
      </c>
      <c r="Y44" s="13">
        <f t="shared" si="20"/>
        <v>30</v>
      </c>
      <c r="Z44" s="14">
        <v>30</v>
      </c>
      <c r="AA44" s="14">
        <v>0</v>
      </c>
      <c r="AB44" s="14">
        <v>0</v>
      </c>
      <c r="AC44" s="14">
        <v>0</v>
      </c>
      <c r="AD44" s="13">
        <f t="shared" si="11"/>
        <v>150</v>
      </c>
    </row>
    <row r="45" spans="1:31" ht="159" customHeight="1" x14ac:dyDescent="0.25">
      <c r="A45" s="12" t="s">
        <v>41</v>
      </c>
      <c r="B45" s="3" t="s">
        <v>114</v>
      </c>
      <c r="C45" s="148"/>
      <c r="D45" s="70" t="s">
        <v>93</v>
      </c>
      <c r="E45" s="13">
        <f t="shared" si="12"/>
        <v>50</v>
      </c>
      <c r="F45" s="14">
        <v>50</v>
      </c>
      <c r="G45" s="14">
        <v>0</v>
      </c>
      <c r="H45" s="14">
        <v>0</v>
      </c>
      <c r="I45" s="14">
        <v>0</v>
      </c>
      <c r="J45" s="13">
        <f t="shared" si="17"/>
        <v>50</v>
      </c>
      <c r="K45" s="14">
        <v>50</v>
      </c>
      <c r="L45" s="14">
        <v>0</v>
      </c>
      <c r="M45" s="14">
        <v>0</v>
      </c>
      <c r="N45" s="14">
        <v>0</v>
      </c>
      <c r="O45" s="13">
        <f t="shared" si="18"/>
        <v>50</v>
      </c>
      <c r="P45" s="14">
        <v>50</v>
      </c>
      <c r="Q45" s="14">
        <v>0</v>
      </c>
      <c r="R45" s="14">
        <v>0</v>
      </c>
      <c r="S45" s="14">
        <v>0</v>
      </c>
      <c r="T45" s="13">
        <f t="shared" si="19"/>
        <v>50</v>
      </c>
      <c r="U45" s="14">
        <v>50</v>
      </c>
      <c r="V45" s="14">
        <v>0</v>
      </c>
      <c r="W45" s="14">
        <v>0</v>
      </c>
      <c r="X45" s="14">
        <v>0</v>
      </c>
      <c r="Y45" s="13">
        <f t="shared" si="20"/>
        <v>50</v>
      </c>
      <c r="Z45" s="14">
        <v>50</v>
      </c>
      <c r="AA45" s="14">
        <v>0</v>
      </c>
      <c r="AB45" s="14">
        <v>0</v>
      </c>
      <c r="AC45" s="14">
        <v>0</v>
      </c>
      <c r="AD45" s="13">
        <f t="shared" si="11"/>
        <v>250</v>
      </c>
    </row>
    <row r="46" spans="1:31" ht="99" customHeight="1" x14ac:dyDescent="0.25">
      <c r="A46" s="12" t="s">
        <v>42</v>
      </c>
      <c r="B46" s="3" t="s">
        <v>78</v>
      </c>
      <c r="C46" s="70" t="s">
        <v>18</v>
      </c>
      <c r="D46" s="70" t="s">
        <v>93</v>
      </c>
      <c r="E46" s="13">
        <f t="shared" si="12"/>
        <v>96</v>
      </c>
      <c r="F46" s="14">
        <v>96</v>
      </c>
      <c r="G46" s="14">
        <v>0</v>
      </c>
      <c r="H46" s="14">
        <v>0</v>
      </c>
      <c r="I46" s="14">
        <v>0</v>
      </c>
      <c r="J46" s="13">
        <f t="shared" si="17"/>
        <v>96</v>
      </c>
      <c r="K46" s="14">
        <v>96</v>
      </c>
      <c r="L46" s="14">
        <v>0</v>
      </c>
      <c r="M46" s="14">
        <v>0</v>
      </c>
      <c r="N46" s="14">
        <v>0</v>
      </c>
      <c r="O46" s="13">
        <f t="shared" si="18"/>
        <v>96</v>
      </c>
      <c r="P46" s="14">
        <v>96</v>
      </c>
      <c r="Q46" s="14">
        <v>0</v>
      </c>
      <c r="R46" s="14">
        <v>0</v>
      </c>
      <c r="S46" s="14">
        <v>0</v>
      </c>
      <c r="T46" s="13">
        <f t="shared" si="19"/>
        <v>96</v>
      </c>
      <c r="U46" s="14">
        <v>96</v>
      </c>
      <c r="V46" s="14">
        <v>0</v>
      </c>
      <c r="W46" s="14">
        <v>0</v>
      </c>
      <c r="X46" s="14">
        <v>0</v>
      </c>
      <c r="Y46" s="13">
        <f t="shared" si="20"/>
        <v>96</v>
      </c>
      <c r="Z46" s="14">
        <v>96</v>
      </c>
      <c r="AA46" s="14">
        <v>0</v>
      </c>
      <c r="AB46" s="14">
        <v>0</v>
      </c>
      <c r="AC46" s="14">
        <v>0</v>
      </c>
      <c r="AD46" s="13">
        <f t="shared" si="11"/>
        <v>480</v>
      </c>
    </row>
    <row r="47" spans="1:31" ht="145.5" customHeight="1" x14ac:dyDescent="0.3">
      <c r="A47" s="12" t="s">
        <v>43</v>
      </c>
      <c r="B47" s="3" t="s">
        <v>145</v>
      </c>
      <c r="C47" s="70" t="s">
        <v>94</v>
      </c>
      <c r="D47" s="70" t="s">
        <v>93</v>
      </c>
      <c r="E47" s="29">
        <f>F47+G47+H47+I47</f>
        <v>28325</v>
      </c>
      <c r="F47" s="30">
        <f>6567-902</f>
        <v>5665</v>
      </c>
      <c r="G47" s="30">
        <f>26268-3608</f>
        <v>22660</v>
      </c>
      <c r="H47" s="21">
        <v>0</v>
      </c>
      <c r="I47" s="21">
        <v>0</v>
      </c>
      <c r="J47" s="13">
        <f>1848</f>
        <v>1848</v>
      </c>
      <c r="K47" s="14">
        <v>1848</v>
      </c>
      <c r="L47" s="14">
        <v>0</v>
      </c>
      <c r="M47" s="14">
        <v>0</v>
      </c>
      <c r="N47" s="14">
        <v>0</v>
      </c>
      <c r="O47" s="13">
        <v>1848</v>
      </c>
      <c r="P47" s="14">
        <v>1848</v>
      </c>
      <c r="Q47" s="14">
        <v>0</v>
      </c>
      <c r="R47" s="14">
        <v>0</v>
      </c>
      <c r="S47" s="14">
        <v>0</v>
      </c>
      <c r="T47" s="14">
        <v>2321</v>
      </c>
      <c r="U47" s="14">
        <v>2321</v>
      </c>
      <c r="V47" s="14">
        <v>0</v>
      </c>
      <c r="W47" s="14">
        <v>0</v>
      </c>
      <c r="X47" s="14">
        <v>0</v>
      </c>
      <c r="Y47" s="14">
        <v>2321</v>
      </c>
      <c r="Z47" s="14">
        <v>2321</v>
      </c>
      <c r="AA47" s="14">
        <v>0</v>
      </c>
      <c r="AB47" s="14">
        <v>0</v>
      </c>
      <c r="AC47" s="14">
        <v>0</v>
      </c>
      <c r="AD47" s="13">
        <f t="shared" si="11"/>
        <v>36663</v>
      </c>
      <c r="AE47" s="18"/>
    </row>
    <row r="48" spans="1:31" ht="85.5" customHeight="1" x14ac:dyDescent="0.25">
      <c r="A48" s="64" t="s">
        <v>75</v>
      </c>
      <c r="B48" s="27" t="s">
        <v>87</v>
      </c>
      <c r="C48" s="71" t="s">
        <v>52</v>
      </c>
      <c r="D48" s="70" t="s">
        <v>93</v>
      </c>
      <c r="E48" s="13">
        <v>387</v>
      </c>
      <c r="F48" s="14">
        <v>387</v>
      </c>
      <c r="G48" s="14">
        <v>0</v>
      </c>
      <c r="H48" s="14">
        <v>0</v>
      </c>
      <c r="I48" s="14">
        <v>0</v>
      </c>
      <c r="J48" s="13">
        <v>387</v>
      </c>
      <c r="K48" s="14">
        <v>387</v>
      </c>
      <c r="L48" s="14">
        <v>0</v>
      </c>
      <c r="M48" s="14">
        <v>0</v>
      </c>
      <c r="N48" s="14">
        <v>0</v>
      </c>
      <c r="O48" s="13">
        <v>387</v>
      </c>
      <c r="P48" s="14">
        <v>387</v>
      </c>
      <c r="Q48" s="14">
        <v>0</v>
      </c>
      <c r="R48" s="14">
        <v>0</v>
      </c>
      <c r="S48" s="14">
        <v>0</v>
      </c>
      <c r="T48" s="14">
        <v>386</v>
      </c>
      <c r="U48" s="14">
        <v>386</v>
      </c>
      <c r="V48" s="14">
        <v>0</v>
      </c>
      <c r="W48" s="14">
        <v>0</v>
      </c>
      <c r="X48" s="14">
        <v>0</v>
      </c>
      <c r="Y48" s="14">
        <v>386</v>
      </c>
      <c r="Z48" s="14">
        <v>386</v>
      </c>
      <c r="AA48" s="14">
        <v>0</v>
      </c>
      <c r="AB48" s="14">
        <v>0</v>
      </c>
      <c r="AC48" s="14">
        <v>0</v>
      </c>
      <c r="AD48" s="13">
        <f t="shared" si="11"/>
        <v>1933</v>
      </c>
    </row>
    <row r="49" spans="1:30" ht="16.5" x14ac:dyDescent="0.25">
      <c r="A49" s="130" t="s">
        <v>44</v>
      </c>
      <c r="B49" s="130"/>
      <c r="C49" s="130"/>
      <c r="D49" s="69"/>
      <c r="E49" s="31">
        <f>E50+E51</f>
        <v>36903</v>
      </c>
      <c r="F49" s="15">
        <f>SUM(F31,F36:F48)</f>
        <v>14243</v>
      </c>
      <c r="G49" s="15">
        <f t="shared" ref="G49:AC49" si="21">SUM(G31,G36:G48)</f>
        <v>22660</v>
      </c>
      <c r="H49" s="15">
        <f t="shared" si="21"/>
        <v>0</v>
      </c>
      <c r="I49" s="15">
        <f t="shared" si="21"/>
        <v>0</v>
      </c>
      <c r="J49" s="31">
        <f>SUM(J31,J36:J48)</f>
        <v>10426</v>
      </c>
      <c r="K49" s="15">
        <f>SUM(K31,K36:K48)</f>
        <v>10426</v>
      </c>
      <c r="L49" s="15">
        <f t="shared" si="21"/>
        <v>0</v>
      </c>
      <c r="M49" s="15">
        <f t="shared" si="21"/>
        <v>0</v>
      </c>
      <c r="N49" s="15">
        <f t="shared" si="21"/>
        <v>0</v>
      </c>
      <c r="O49" s="31">
        <f>SUM(O31,O36:O48)</f>
        <v>10426</v>
      </c>
      <c r="P49" s="15">
        <f>SUM(P31,P36:P48)</f>
        <v>10426</v>
      </c>
      <c r="Q49" s="15">
        <f t="shared" si="21"/>
        <v>0</v>
      </c>
      <c r="R49" s="15">
        <f t="shared" si="21"/>
        <v>0</v>
      </c>
      <c r="S49" s="15">
        <f t="shared" si="21"/>
        <v>0</v>
      </c>
      <c r="T49" s="31">
        <f>SUM(T31,T36:T48)</f>
        <v>10898</v>
      </c>
      <c r="U49" s="15">
        <f>SUM(U31,U36:U48)</f>
        <v>10898</v>
      </c>
      <c r="V49" s="15">
        <f t="shared" si="21"/>
        <v>0</v>
      </c>
      <c r="W49" s="15">
        <f t="shared" si="21"/>
        <v>0</v>
      </c>
      <c r="X49" s="15">
        <f t="shared" si="21"/>
        <v>0</v>
      </c>
      <c r="Y49" s="31">
        <f>SUM(Y31,Y36:Y48)</f>
        <v>10898</v>
      </c>
      <c r="Z49" s="15">
        <f>SUM(Z31,Z36:Z48)</f>
        <v>10898</v>
      </c>
      <c r="AA49" s="15">
        <f t="shared" si="21"/>
        <v>0</v>
      </c>
      <c r="AB49" s="15">
        <f t="shared" si="21"/>
        <v>0</v>
      </c>
      <c r="AC49" s="15">
        <f t="shared" si="21"/>
        <v>0</v>
      </c>
      <c r="AD49" s="31">
        <f>SUM(AD31,AD36:AD48)</f>
        <v>79551</v>
      </c>
    </row>
    <row r="50" spans="1:30" ht="16.5" x14ac:dyDescent="0.25">
      <c r="A50" s="69" t="s">
        <v>73</v>
      </c>
      <c r="B50" s="98"/>
      <c r="C50" s="67"/>
      <c r="D50" s="67"/>
      <c r="E50" s="35">
        <f t="shared" ref="E50:AD50" si="22">E48</f>
        <v>387</v>
      </c>
      <c r="F50" s="36">
        <f t="shared" si="22"/>
        <v>387</v>
      </c>
      <c r="G50" s="36">
        <f t="shared" si="22"/>
        <v>0</v>
      </c>
      <c r="H50" s="36">
        <f t="shared" si="22"/>
        <v>0</v>
      </c>
      <c r="I50" s="36">
        <f t="shared" si="22"/>
        <v>0</v>
      </c>
      <c r="J50" s="35">
        <f t="shared" si="22"/>
        <v>387</v>
      </c>
      <c r="K50" s="36">
        <f t="shared" si="22"/>
        <v>387</v>
      </c>
      <c r="L50" s="36">
        <f t="shared" si="22"/>
        <v>0</v>
      </c>
      <c r="M50" s="36">
        <f t="shared" si="22"/>
        <v>0</v>
      </c>
      <c r="N50" s="36">
        <f t="shared" si="22"/>
        <v>0</v>
      </c>
      <c r="O50" s="35">
        <f t="shared" si="22"/>
        <v>387</v>
      </c>
      <c r="P50" s="36">
        <f t="shared" si="22"/>
        <v>387</v>
      </c>
      <c r="Q50" s="36">
        <f t="shared" si="22"/>
        <v>0</v>
      </c>
      <c r="R50" s="36">
        <f t="shared" si="22"/>
        <v>0</v>
      </c>
      <c r="S50" s="36">
        <f t="shared" si="22"/>
        <v>0</v>
      </c>
      <c r="T50" s="35">
        <f t="shared" si="22"/>
        <v>386</v>
      </c>
      <c r="U50" s="36">
        <f t="shared" si="22"/>
        <v>386</v>
      </c>
      <c r="V50" s="36">
        <f t="shared" si="22"/>
        <v>0</v>
      </c>
      <c r="W50" s="36">
        <f t="shared" si="22"/>
        <v>0</v>
      </c>
      <c r="X50" s="36">
        <f t="shared" si="22"/>
        <v>0</v>
      </c>
      <c r="Y50" s="35">
        <f t="shared" si="22"/>
        <v>386</v>
      </c>
      <c r="Z50" s="36">
        <f t="shared" si="22"/>
        <v>386</v>
      </c>
      <c r="AA50" s="36">
        <f t="shared" si="22"/>
        <v>0</v>
      </c>
      <c r="AB50" s="36">
        <f t="shared" si="22"/>
        <v>0</v>
      </c>
      <c r="AC50" s="36">
        <f t="shared" si="22"/>
        <v>0</v>
      </c>
      <c r="AD50" s="37">
        <f t="shared" si="22"/>
        <v>1933</v>
      </c>
    </row>
    <row r="51" spans="1:30" ht="16.5" x14ac:dyDescent="0.25">
      <c r="A51" s="69" t="s">
        <v>135</v>
      </c>
      <c r="B51" s="98"/>
      <c r="C51" s="67"/>
      <c r="D51" s="67"/>
      <c r="E51" s="35">
        <f>SUM(E32:E47)</f>
        <v>36516</v>
      </c>
      <c r="F51" s="36">
        <f>F32+F33+F34+F35+F36+F37+F38+F39+F40+F41+F42+F43+F44+F45+F46+F47</f>
        <v>13856</v>
      </c>
      <c r="G51" s="36">
        <f>G31+G36+G32+G33+G34+G35+G36+G37+G38+G39+G40+G41+G42+G43+G44+G45+G46+G47</f>
        <v>22660</v>
      </c>
      <c r="H51" s="36">
        <f>0</f>
        <v>0</v>
      </c>
      <c r="I51" s="36">
        <v>0</v>
      </c>
      <c r="J51" s="35">
        <f>J31+J36+J37+J38+J39+J40+J41+J42+J43+J44+J45+J46+J47</f>
        <v>10039</v>
      </c>
      <c r="K51" s="36">
        <f>K31+K36+K37+K38+K39+K40+K41+K42+K43+K44+K45+K46+K47</f>
        <v>10039</v>
      </c>
      <c r="L51" s="36">
        <v>0</v>
      </c>
      <c r="M51" s="36">
        <v>0</v>
      </c>
      <c r="N51" s="36">
        <v>0</v>
      </c>
      <c r="O51" s="35">
        <f>O31+O36+O37+O38+O39+O40+O41+O42+O43+O44+O45+O46+O47</f>
        <v>10039</v>
      </c>
      <c r="P51" s="36">
        <f>P31+P36+P37+P38+P39+P40+P41+P42+P43+P44+P45+P46+P47</f>
        <v>10039</v>
      </c>
      <c r="Q51" s="36">
        <v>0</v>
      </c>
      <c r="R51" s="36">
        <v>0</v>
      </c>
      <c r="S51" s="36">
        <v>0</v>
      </c>
      <c r="T51" s="35">
        <f>T31+T36+T37+T38+T39+T40+T41+T42+T43+T44+T45+T46+T47</f>
        <v>10512</v>
      </c>
      <c r="U51" s="36">
        <f>U31+U36+U37+U38+U39+U40+U41+U42+U43+U44+U45+U46+U47</f>
        <v>10512</v>
      </c>
      <c r="V51" s="36">
        <v>0</v>
      </c>
      <c r="W51" s="36">
        <v>0</v>
      </c>
      <c r="X51" s="36">
        <v>0</v>
      </c>
      <c r="Y51" s="35">
        <f>Y31+Y36+Y37+Y38+Y39+Y40+Y41+Y42+Y43+Y44+Y45+Y46+Y47</f>
        <v>10512</v>
      </c>
      <c r="Z51" s="36">
        <f>Z31+Z36+Z37+Z38+Z39+Z40+Z41+Z42+Z43+Z44+Z45+Z46+Z47</f>
        <v>10512</v>
      </c>
      <c r="AA51" s="36">
        <v>0</v>
      </c>
      <c r="AB51" s="36">
        <v>0</v>
      </c>
      <c r="AC51" s="36">
        <v>0</v>
      </c>
      <c r="AD51" s="37">
        <f>AD31+AD36+AD37+AD38+AD39+AD40+AD41+AD42+AD43+AD44+AD45+AD46+AD47</f>
        <v>77618</v>
      </c>
    </row>
    <row r="52" spans="1:30" ht="21" customHeight="1" x14ac:dyDescent="0.25">
      <c r="A52" s="25" t="s">
        <v>45</v>
      </c>
      <c r="B52" s="140" t="s">
        <v>146</v>
      </c>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2"/>
    </row>
    <row r="53" spans="1:30" ht="171.75" customHeight="1" x14ac:dyDescent="0.25">
      <c r="A53" s="19" t="s">
        <v>46</v>
      </c>
      <c r="B53" s="106" t="s">
        <v>132</v>
      </c>
      <c r="C53" s="65" t="s">
        <v>147</v>
      </c>
      <c r="D53" s="38" t="s">
        <v>93</v>
      </c>
      <c r="E53" s="13">
        <f>F53+G53+H53+I53</f>
        <v>1248</v>
      </c>
      <c r="F53" s="14">
        <v>1248</v>
      </c>
      <c r="G53" s="14">
        <v>0</v>
      </c>
      <c r="H53" s="14">
        <v>0</v>
      </c>
      <c r="I53" s="14">
        <v>0</v>
      </c>
      <c r="J53" s="13">
        <f>K53+L53+M53+N53</f>
        <v>1248</v>
      </c>
      <c r="K53" s="14">
        <v>1248</v>
      </c>
      <c r="L53" s="14">
        <v>0</v>
      </c>
      <c r="M53" s="14">
        <v>0</v>
      </c>
      <c r="N53" s="14">
        <v>0</v>
      </c>
      <c r="O53" s="13">
        <f>P53+Q53+R53+S53</f>
        <v>1248</v>
      </c>
      <c r="P53" s="14">
        <v>1248</v>
      </c>
      <c r="Q53" s="14">
        <v>0</v>
      </c>
      <c r="R53" s="14">
        <v>0</v>
      </c>
      <c r="S53" s="14">
        <v>0</v>
      </c>
      <c r="T53" s="13">
        <f>U53+V53+W53+X53</f>
        <v>1248</v>
      </c>
      <c r="U53" s="14">
        <v>1248</v>
      </c>
      <c r="V53" s="14">
        <v>0</v>
      </c>
      <c r="W53" s="14">
        <v>0</v>
      </c>
      <c r="X53" s="14">
        <v>0</v>
      </c>
      <c r="Y53" s="13">
        <f>Z53+AA53+AB53+AC53</f>
        <v>1248</v>
      </c>
      <c r="Z53" s="14">
        <v>1248</v>
      </c>
      <c r="AA53" s="14">
        <v>0</v>
      </c>
      <c r="AB53" s="14">
        <v>0</v>
      </c>
      <c r="AC53" s="14">
        <v>0</v>
      </c>
      <c r="AD53" s="20">
        <f>E53+J53+O53+T53+Y53</f>
        <v>6240</v>
      </c>
    </row>
    <row r="54" spans="1:30" ht="16.5" x14ac:dyDescent="0.25">
      <c r="A54" s="144" t="s">
        <v>47</v>
      </c>
      <c r="B54" s="144"/>
      <c r="C54" s="144"/>
      <c r="D54" s="72"/>
      <c r="E54" s="39">
        <f t="shared" ref="E54:AD54" si="23">E53</f>
        <v>1248</v>
      </c>
      <c r="F54" s="40">
        <f t="shared" si="23"/>
        <v>1248</v>
      </c>
      <c r="G54" s="40">
        <f t="shared" si="23"/>
        <v>0</v>
      </c>
      <c r="H54" s="40">
        <f t="shared" si="23"/>
        <v>0</v>
      </c>
      <c r="I54" s="40">
        <f t="shared" si="23"/>
        <v>0</v>
      </c>
      <c r="J54" s="39">
        <f t="shared" si="23"/>
        <v>1248</v>
      </c>
      <c r="K54" s="40">
        <f t="shared" si="23"/>
        <v>1248</v>
      </c>
      <c r="L54" s="40">
        <f t="shared" si="23"/>
        <v>0</v>
      </c>
      <c r="M54" s="40">
        <f t="shared" si="23"/>
        <v>0</v>
      </c>
      <c r="N54" s="40">
        <f t="shared" si="23"/>
        <v>0</v>
      </c>
      <c r="O54" s="39">
        <f t="shared" si="23"/>
        <v>1248</v>
      </c>
      <c r="P54" s="40">
        <f t="shared" si="23"/>
        <v>1248</v>
      </c>
      <c r="Q54" s="40">
        <f t="shared" si="23"/>
        <v>0</v>
      </c>
      <c r="R54" s="40">
        <f t="shared" si="23"/>
        <v>0</v>
      </c>
      <c r="S54" s="40">
        <f t="shared" si="23"/>
        <v>0</v>
      </c>
      <c r="T54" s="39">
        <f t="shared" si="23"/>
        <v>1248</v>
      </c>
      <c r="U54" s="40">
        <f t="shared" si="23"/>
        <v>1248</v>
      </c>
      <c r="V54" s="40">
        <f t="shared" si="23"/>
        <v>0</v>
      </c>
      <c r="W54" s="40">
        <f t="shared" si="23"/>
        <v>0</v>
      </c>
      <c r="X54" s="40">
        <f t="shared" si="23"/>
        <v>0</v>
      </c>
      <c r="Y54" s="39">
        <f t="shared" si="23"/>
        <v>1248</v>
      </c>
      <c r="Z54" s="40">
        <f t="shared" si="23"/>
        <v>1248</v>
      </c>
      <c r="AA54" s="40">
        <f t="shared" si="23"/>
        <v>0</v>
      </c>
      <c r="AB54" s="40">
        <f t="shared" si="23"/>
        <v>0</v>
      </c>
      <c r="AC54" s="40">
        <f t="shared" si="23"/>
        <v>0</v>
      </c>
      <c r="AD54" s="40">
        <f t="shared" si="23"/>
        <v>6240</v>
      </c>
    </row>
    <row r="55" spans="1:30" ht="21.75" customHeight="1" x14ac:dyDescent="0.25">
      <c r="A55" s="41" t="s">
        <v>176</v>
      </c>
      <c r="B55" s="149" t="s">
        <v>177</v>
      </c>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1"/>
    </row>
    <row r="56" spans="1:30" ht="101.25" customHeight="1" x14ac:dyDescent="0.25">
      <c r="A56" s="19" t="s">
        <v>48</v>
      </c>
      <c r="B56" s="3" t="s">
        <v>120</v>
      </c>
      <c r="C56" s="38" t="s">
        <v>94</v>
      </c>
      <c r="D56" s="38" t="s">
        <v>93</v>
      </c>
      <c r="E56" s="20">
        <f>F56+G56+H56+I56</f>
        <v>700</v>
      </c>
      <c r="F56" s="21">
        <v>700</v>
      </c>
      <c r="G56" s="21">
        <v>0</v>
      </c>
      <c r="H56" s="21">
        <v>0</v>
      </c>
      <c r="I56" s="21">
        <v>0</v>
      </c>
      <c r="J56" s="20">
        <f>K56+L56+M56+N56</f>
        <v>700</v>
      </c>
      <c r="K56" s="21">
        <v>700</v>
      </c>
      <c r="L56" s="21">
        <v>0</v>
      </c>
      <c r="M56" s="21">
        <v>0</v>
      </c>
      <c r="N56" s="21">
        <v>0</v>
      </c>
      <c r="O56" s="20">
        <f>P56+Q56+R56+S56</f>
        <v>700</v>
      </c>
      <c r="P56" s="21">
        <v>700</v>
      </c>
      <c r="Q56" s="21">
        <v>0</v>
      </c>
      <c r="R56" s="21">
        <v>0</v>
      </c>
      <c r="S56" s="21">
        <v>0</v>
      </c>
      <c r="T56" s="20">
        <f>U56+V56+W56+X56</f>
        <v>700</v>
      </c>
      <c r="U56" s="21">
        <v>700</v>
      </c>
      <c r="V56" s="21">
        <v>0</v>
      </c>
      <c r="W56" s="21">
        <v>0</v>
      </c>
      <c r="X56" s="21">
        <v>0</v>
      </c>
      <c r="Y56" s="20">
        <f>Z56+AA56+AB56+AC56</f>
        <v>700</v>
      </c>
      <c r="Z56" s="21">
        <v>700</v>
      </c>
      <c r="AA56" s="21">
        <v>0</v>
      </c>
      <c r="AB56" s="21">
        <v>0</v>
      </c>
      <c r="AC56" s="21">
        <v>0</v>
      </c>
      <c r="AD56" s="20">
        <f>E56+J56+O56+T56+Y56</f>
        <v>3500</v>
      </c>
    </row>
    <row r="57" spans="1:30" ht="16.5" x14ac:dyDescent="0.25">
      <c r="A57" s="144" t="s">
        <v>49</v>
      </c>
      <c r="B57" s="144"/>
      <c r="C57" s="144"/>
      <c r="D57" s="72"/>
      <c r="E57" s="40">
        <f t="shared" ref="E57:AD57" si="24">SUM(E56:E56)</f>
        <v>700</v>
      </c>
      <c r="F57" s="39">
        <f t="shared" si="24"/>
        <v>700</v>
      </c>
      <c r="G57" s="39">
        <f t="shared" si="24"/>
        <v>0</v>
      </c>
      <c r="H57" s="39">
        <f t="shared" si="24"/>
        <v>0</v>
      </c>
      <c r="I57" s="39">
        <f t="shared" si="24"/>
        <v>0</v>
      </c>
      <c r="J57" s="40">
        <f t="shared" si="24"/>
        <v>700</v>
      </c>
      <c r="K57" s="39">
        <f t="shared" si="24"/>
        <v>700</v>
      </c>
      <c r="L57" s="39">
        <f t="shared" si="24"/>
        <v>0</v>
      </c>
      <c r="M57" s="39">
        <f t="shared" si="24"/>
        <v>0</v>
      </c>
      <c r="N57" s="39">
        <f t="shared" si="24"/>
        <v>0</v>
      </c>
      <c r="O57" s="40">
        <f t="shared" si="24"/>
        <v>700</v>
      </c>
      <c r="P57" s="39">
        <f t="shared" si="24"/>
        <v>700</v>
      </c>
      <c r="Q57" s="39">
        <f t="shared" si="24"/>
        <v>0</v>
      </c>
      <c r="R57" s="39">
        <f t="shared" si="24"/>
        <v>0</v>
      </c>
      <c r="S57" s="39">
        <f t="shared" si="24"/>
        <v>0</v>
      </c>
      <c r="T57" s="40">
        <f t="shared" si="24"/>
        <v>700</v>
      </c>
      <c r="U57" s="39">
        <f t="shared" si="24"/>
        <v>700</v>
      </c>
      <c r="V57" s="39">
        <f t="shared" si="24"/>
        <v>0</v>
      </c>
      <c r="W57" s="39">
        <f t="shared" si="24"/>
        <v>0</v>
      </c>
      <c r="X57" s="39">
        <f t="shared" si="24"/>
        <v>0</v>
      </c>
      <c r="Y57" s="40">
        <f t="shared" si="24"/>
        <v>700</v>
      </c>
      <c r="Z57" s="39">
        <f t="shared" si="24"/>
        <v>700</v>
      </c>
      <c r="AA57" s="39">
        <f t="shared" si="24"/>
        <v>0</v>
      </c>
      <c r="AB57" s="39">
        <f t="shared" si="24"/>
        <v>0</v>
      </c>
      <c r="AC57" s="39">
        <f t="shared" si="24"/>
        <v>0</v>
      </c>
      <c r="AD57" s="40">
        <f t="shared" si="24"/>
        <v>3500</v>
      </c>
    </row>
    <row r="58" spans="1:30" ht="20.25" customHeight="1" x14ac:dyDescent="0.25">
      <c r="A58" s="41" t="s">
        <v>178</v>
      </c>
      <c r="B58" s="149" t="s">
        <v>179</v>
      </c>
      <c r="C58" s="150"/>
      <c r="D58" s="150"/>
      <c r="E58" s="150"/>
      <c r="F58" s="150"/>
      <c r="G58" s="150"/>
      <c r="H58" s="150"/>
      <c r="I58" s="150"/>
      <c r="J58" s="150"/>
      <c r="K58" s="150"/>
      <c r="L58" s="150"/>
      <c r="M58" s="150"/>
      <c r="N58" s="150"/>
      <c r="O58" s="150"/>
      <c r="P58" s="150"/>
      <c r="Q58" s="150"/>
      <c r="R58" s="150"/>
      <c r="S58" s="150"/>
      <c r="T58" s="150"/>
      <c r="U58" s="150"/>
      <c r="V58" s="150"/>
      <c r="W58" s="150"/>
      <c r="X58" s="150"/>
      <c r="Y58" s="150"/>
      <c r="Z58" s="150"/>
      <c r="AA58" s="150"/>
      <c r="AB58" s="150"/>
      <c r="AC58" s="150"/>
      <c r="AD58" s="151"/>
    </row>
    <row r="59" spans="1:30" ht="99" customHeight="1" x14ac:dyDescent="0.25">
      <c r="A59" s="19" t="s">
        <v>50</v>
      </c>
      <c r="B59" s="3" t="s">
        <v>109</v>
      </c>
      <c r="C59" s="38" t="s">
        <v>94</v>
      </c>
      <c r="D59" s="38" t="s">
        <v>93</v>
      </c>
      <c r="E59" s="20">
        <f>F59+G59+H59+I59</f>
        <v>1656</v>
      </c>
      <c r="F59" s="21">
        <v>1656</v>
      </c>
      <c r="G59" s="21">
        <v>0</v>
      </c>
      <c r="H59" s="21">
        <v>0</v>
      </c>
      <c r="I59" s="21">
        <v>0</v>
      </c>
      <c r="J59" s="20">
        <f>K59+L59+M59+N59</f>
        <v>1656</v>
      </c>
      <c r="K59" s="21">
        <v>1656</v>
      </c>
      <c r="L59" s="21">
        <v>0</v>
      </c>
      <c r="M59" s="21">
        <v>0</v>
      </c>
      <c r="N59" s="21">
        <v>0</v>
      </c>
      <c r="O59" s="20">
        <f>P59+Q59+R59+S59</f>
        <v>1656</v>
      </c>
      <c r="P59" s="21">
        <v>1656</v>
      </c>
      <c r="Q59" s="21">
        <v>0</v>
      </c>
      <c r="R59" s="21">
        <v>0</v>
      </c>
      <c r="S59" s="21">
        <v>0</v>
      </c>
      <c r="T59" s="20">
        <f>U59+V59+W59+X59</f>
        <v>1656</v>
      </c>
      <c r="U59" s="21">
        <v>1656</v>
      </c>
      <c r="V59" s="21">
        <v>0</v>
      </c>
      <c r="W59" s="21">
        <v>0</v>
      </c>
      <c r="X59" s="21">
        <v>0</v>
      </c>
      <c r="Y59" s="20">
        <f>Z59+AA59+AB59+AC59</f>
        <v>1656</v>
      </c>
      <c r="Z59" s="21">
        <v>1656</v>
      </c>
      <c r="AA59" s="21">
        <v>0</v>
      </c>
      <c r="AB59" s="21">
        <v>0</v>
      </c>
      <c r="AC59" s="21">
        <v>0</v>
      </c>
      <c r="AD59" s="20">
        <f>E59+J59+O59+T59+Y59</f>
        <v>8280</v>
      </c>
    </row>
    <row r="60" spans="1:30" ht="68.25" customHeight="1" x14ac:dyDescent="0.25">
      <c r="A60" s="19" t="s">
        <v>51</v>
      </c>
      <c r="B60" s="3" t="s">
        <v>141</v>
      </c>
      <c r="C60" s="38" t="s">
        <v>52</v>
      </c>
      <c r="D60" s="38" t="s">
        <v>93</v>
      </c>
      <c r="E60" s="20">
        <f>F60+G60+H60+I60</f>
        <v>86</v>
      </c>
      <c r="F60" s="21">
        <v>86</v>
      </c>
      <c r="G60" s="21">
        <v>0</v>
      </c>
      <c r="H60" s="21">
        <v>0</v>
      </c>
      <c r="I60" s="21">
        <v>0</v>
      </c>
      <c r="J60" s="20">
        <f>K60+L60+M60+N60</f>
        <v>86</v>
      </c>
      <c r="K60" s="21">
        <v>86</v>
      </c>
      <c r="L60" s="21">
        <v>0</v>
      </c>
      <c r="M60" s="21">
        <v>0</v>
      </c>
      <c r="N60" s="21">
        <v>0</v>
      </c>
      <c r="O60" s="20">
        <f>P60+Q60+R60+S60</f>
        <v>86</v>
      </c>
      <c r="P60" s="21">
        <v>86</v>
      </c>
      <c r="Q60" s="21">
        <v>0</v>
      </c>
      <c r="R60" s="21">
        <v>0</v>
      </c>
      <c r="S60" s="21">
        <v>0</v>
      </c>
      <c r="T60" s="20">
        <f>U60+V60+W60+X60</f>
        <v>86</v>
      </c>
      <c r="U60" s="21">
        <v>86</v>
      </c>
      <c r="V60" s="21">
        <v>0</v>
      </c>
      <c r="W60" s="21">
        <v>0</v>
      </c>
      <c r="X60" s="21">
        <v>0</v>
      </c>
      <c r="Y60" s="20">
        <f>Z60+AA60+AB60+AC60</f>
        <v>86</v>
      </c>
      <c r="Z60" s="21">
        <v>86</v>
      </c>
      <c r="AA60" s="21">
        <v>0</v>
      </c>
      <c r="AB60" s="21">
        <v>0</v>
      </c>
      <c r="AC60" s="21">
        <v>0</v>
      </c>
      <c r="AD60" s="20">
        <f>E60+J60+O60+T60+Y60</f>
        <v>430</v>
      </c>
    </row>
    <row r="61" spans="1:30" ht="16.5" x14ac:dyDescent="0.25">
      <c r="A61" s="144" t="s">
        <v>53</v>
      </c>
      <c r="B61" s="144"/>
      <c r="C61" s="144"/>
      <c r="D61" s="72"/>
      <c r="E61" s="40">
        <f t="shared" ref="E61:AD61" si="25">SUM(E59:E60)</f>
        <v>1742</v>
      </c>
      <c r="F61" s="39">
        <f t="shared" si="25"/>
        <v>1742</v>
      </c>
      <c r="G61" s="39">
        <f t="shared" si="25"/>
        <v>0</v>
      </c>
      <c r="H61" s="39">
        <f t="shared" si="25"/>
        <v>0</v>
      </c>
      <c r="I61" s="39">
        <f t="shared" si="25"/>
        <v>0</v>
      </c>
      <c r="J61" s="40">
        <f t="shared" si="25"/>
        <v>1742</v>
      </c>
      <c r="K61" s="39">
        <f t="shared" si="25"/>
        <v>1742</v>
      </c>
      <c r="L61" s="39">
        <f t="shared" si="25"/>
        <v>0</v>
      </c>
      <c r="M61" s="39">
        <f t="shared" si="25"/>
        <v>0</v>
      </c>
      <c r="N61" s="39">
        <f t="shared" si="25"/>
        <v>0</v>
      </c>
      <c r="O61" s="40">
        <f t="shared" si="25"/>
        <v>1742</v>
      </c>
      <c r="P61" s="39">
        <f t="shared" si="25"/>
        <v>1742</v>
      </c>
      <c r="Q61" s="39">
        <f t="shared" si="25"/>
        <v>0</v>
      </c>
      <c r="R61" s="39">
        <f t="shared" si="25"/>
        <v>0</v>
      </c>
      <c r="S61" s="39">
        <f t="shared" si="25"/>
        <v>0</v>
      </c>
      <c r="T61" s="40">
        <f t="shared" si="25"/>
        <v>1742</v>
      </c>
      <c r="U61" s="39">
        <f t="shared" si="25"/>
        <v>1742</v>
      </c>
      <c r="V61" s="39">
        <f t="shared" si="25"/>
        <v>0</v>
      </c>
      <c r="W61" s="39">
        <f t="shared" si="25"/>
        <v>0</v>
      </c>
      <c r="X61" s="39">
        <f t="shared" si="25"/>
        <v>0</v>
      </c>
      <c r="Y61" s="40">
        <f t="shared" si="25"/>
        <v>1742</v>
      </c>
      <c r="Z61" s="39">
        <f t="shared" si="25"/>
        <v>1742</v>
      </c>
      <c r="AA61" s="39">
        <f t="shared" si="25"/>
        <v>0</v>
      </c>
      <c r="AB61" s="39">
        <f t="shared" si="25"/>
        <v>0</v>
      </c>
      <c r="AC61" s="39">
        <f t="shared" si="25"/>
        <v>0</v>
      </c>
      <c r="AD61" s="40">
        <f t="shared" si="25"/>
        <v>8710</v>
      </c>
    </row>
    <row r="62" spans="1:30" ht="16.5" x14ac:dyDescent="0.25">
      <c r="A62" s="72" t="s">
        <v>73</v>
      </c>
      <c r="B62" s="100"/>
      <c r="C62" s="42"/>
      <c r="D62" s="42"/>
      <c r="E62" s="43">
        <f>E60</f>
        <v>86</v>
      </c>
      <c r="F62" s="44">
        <f>F60</f>
        <v>86</v>
      </c>
      <c r="G62" s="44">
        <v>0</v>
      </c>
      <c r="H62" s="44">
        <v>0</v>
      </c>
      <c r="I62" s="44">
        <v>0</v>
      </c>
      <c r="J62" s="43">
        <f>J60</f>
        <v>86</v>
      </c>
      <c r="K62" s="44">
        <f>K60</f>
        <v>86</v>
      </c>
      <c r="L62" s="44">
        <v>0</v>
      </c>
      <c r="M62" s="44">
        <v>0</v>
      </c>
      <c r="N62" s="44">
        <v>0</v>
      </c>
      <c r="O62" s="43">
        <f>O60</f>
        <v>86</v>
      </c>
      <c r="P62" s="44">
        <f>P60</f>
        <v>86</v>
      </c>
      <c r="Q62" s="44">
        <v>0</v>
      </c>
      <c r="R62" s="44">
        <v>0</v>
      </c>
      <c r="S62" s="44">
        <v>0</v>
      </c>
      <c r="T62" s="43">
        <f>T60</f>
        <v>86</v>
      </c>
      <c r="U62" s="44">
        <f>U60</f>
        <v>86</v>
      </c>
      <c r="V62" s="44">
        <v>0</v>
      </c>
      <c r="W62" s="44">
        <v>0</v>
      </c>
      <c r="X62" s="44">
        <v>0</v>
      </c>
      <c r="Y62" s="43">
        <f>Y60</f>
        <v>86</v>
      </c>
      <c r="Z62" s="44">
        <f>Z60</f>
        <v>86</v>
      </c>
      <c r="AA62" s="44">
        <v>0</v>
      </c>
      <c r="AB62" s="44">
        <v>0</v>
      </c>
      <c r="AC62" s="44">
        <v>0</v>
      </c>
      <c r="AD62" s="45">
        <f>AD60</f>
        <v>430</v>
      </c>
    </row>
    <row r="63" spans="1:30" ht="16.5" x14ac:dyDescent="0.25">
      <c r="A63" s="72" t="s">
        <v>135</v>
      </c>
      <c r="B63" s="100"/>
      <c r="C63" s="42"/>
      <c r="D63" s="42"/>
      <c r="E63" s="43">
        <f>E59</f>
        <v>1656</v>
      </c>
      <c r="F63" s="44">
        <f>F59</f>
        <v>1656</v>
      </c>
      <c r="G63" s="44">
        <v>0</v>
      </c>
      <c r="H63" s="44">
        <v>0</v>
      </c>
      <c r="I63" s="44">
        <v>0</v>
      </c>
      <c r="J63" s="43">
        <f>J59</f>
        <v>1656</v>
      </c>
      <c r="K63" s="44">
        <f>K59</f>
        <v>1656</v>
      </c>
      <c r="L63" s="44">
        <v>0</v>
      </c>
      <c r="M63" s="44">
        <v>0</v>
      </c>
      <c r="N63" s="44">
        <v>0</v>
      </c>
      <c r="O63" s="43">
        <f>O59</f>
        <v>1656</v>
      </c>
      <c r="P63" s="44">
        <f>P59</f>
        <v>1656</v>
      </c>
      <c r="Q63" s="44">
        <v>0</v>
      </c>
      <c r="R63" s="44">
        <v>0</v>
      </c>
      <c r="S63" s="44">
        <v>0</v>
      </c>
      <c r="T63" s="43">
        <f>T59</f>
        <v>1656</v>
      </c>
      <c r="U63" s="44">
        <f>U59</f>
        <v>1656</v>
      </c>
      <c r="V63" s="44">
        <v>0</v>
      </c>
      <c r="W63" s="44">
        <v>0</v>
      </c>
      <c r="X63" s="44">
        <v>0</v>
      </c>
      <c r="Y63" s="43">
        <f>Y59</f>
        <v>1656</v>
      </c>
      <c r="Z63" s="44">
        <f>Z59</f>
        <v>1656</v>
      </c>
      <c r="AA63" s="44">
        <v>0</v>
      </c>
      <c r="AB63" s="44">
        <v>0</v>
      </c>
      <c r="AC63" s="44">
        <v>0</v>
      </c>
      <c r="AD63" s="45">
        <f>AD59</f>
        <v>8280</v>
      </c>
    </row>
    <row r="64" spans="1:30" ht="30" customHeight="1" x14ac:dyDescent="0.25">
      <c r="A64" s="25" t="s">
        <v>54</v>
      </c>
      <c r="B64" s="140" t="s">
        <v>148</v>
      </c>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2"/>
    </row>
    <row r="65" spans="1:35" ht="105" customHeight="1" x14ac:dyDescent="0.25">
      <c r="A65" s="12" t="s">
        <v>55</v>
      </c>
      <c r="B65" s="6" t="s">
        <v>108</v>
      </c>
      <c r="C65" s="70" t="s">
        <v>94</v>
      </c>
      <c r="D65" s="70" t="s">
        <v>93</v>
      </c>
      <c r="E65" s="13">
        <v>409</v>
      </c>
      <c r="F65" s="14">
        <v>409</v>
      </c>
      <c r="G65" s="14">
        <v>0</v>
      </c>
      <c r="H65" s="14">
        <v>0</v>
      </c>
      <c r="I65" s="14">
        <v>0</v>
      </c>
      <c r="J65" s="13">
        <v>409</v>
      </c>
      <c r="K65" s="14">
        <v>409</v>
      </c>
      <c r="L65" s="14">
        <v>0</v>
      </c>
      <c r="M65" s="14">
        <v>0</v>
      </c>
      <c r="N65" s="14">
        <v>0</v>
      </c>
      <c r="O65" s="13">
        <v>409</v>
      </c>
      <c r="P65" s="14">
        <v>409</v>
      </c>
      <c r="Q65" s="14">
        <v>0</v>
      </c>
      <c r="R65" s="14">
        <v>0</v>
      </c>
      <c r="S65" s="14">
        <v>0</v>
      </c>
      <c r="T65" s="14">
        <v>510</v>
      </c>
      <c r="U65" s="14">
        <v>510</v>
      </c>
      <c r="V65" s="14">
        <v>0</v>
      </c>
      <c r="W65" s="14">
        <v>0</v>
      </c>
      <c r="X65" s="14">
        <v>0</v>
      </c>
      <c r="Y65" s="14">
        <v>510</v>
      </c>
      <c r="Z65" s="14">
        <v>510</v>
      </c>
      <c r="AA65" s="21">
        <v>0</v>
      </c>
      <c r="AB65" s="21">
        <v>0</v>
      </c>
      <c r="AC65" s="21">
        <v>0</v>
      </c>
      <c r="AD65" s="20">
        <f>E65+J65+O65+T65+Y65</f>
        <v>2247</v>
      </c>
      <c r="AF65" s="46" t="s">
        <v>131</v>
      </c>
      <c r="AG65" s="46"/>
      <c r="AH65" s="46"/>
      <c r="AI65" s="46"/>
    </row>
    <row r="66" spans="1:35" ht="16.5" x14ac:dyDescent="0.25">
      <c r="A66" s="130" t="s">
        <v>56</v>
      </c>
      <c r="B66" s="130"/>
      <c r="C66" s="130"/>
      <c r="D66" s="69"/>
      <c r="E66" s="31">
        <f t="shared" ref="E66:AD66" si="26">SUM(E65:E65)</f>
        <v>409</v>
      </c>
      <c r="F66" s="15">
        <f t="shared" si="26"/>
        <v>409</v>
      </c>
      <c r="G66" s="15">
        <f t="shared" si="26"/>
        <v>0</v>
      </c>
      <c r="H66" s="15">
        <f t="shared" si="26"/>
        <v>0</v>
      </c>
      <c r="I66" s="15">
        <f t="shared" si="26"/>
        <v>0</v>
      </c>
      <c r="J66" s="31">
        <f t="shared" si="26"/>
        <v>409</v>
      </c>
      <c r="K66" s="15">
        <f t="shared" si="26"/>
        <v>409</v>
      </c>
      <c r="L66" s="15">
        <f t="shared" si="26"/>
        <v>0</v>
      </c>
      <c r="M66" s="15">
        <f t="shared" si="26"/>
        <v>0</v>
      </c>
      <c r="N66" s="15">
        <f t="shared" si="26"/>
        <v>0</v>
      </c>
      <c r="O66" s="31">
        <f t="shared" si="26"/>
        <v>409</v>
      </c>
      <c r="P66" s="15">
        <f t="shared" si="26"/>
        <v>409</v>
      </c>
      <c r="Q66" s="15">
        <f t="shared" si="26"/>
        <v>0</v>
      </c>
      <c r="R66" s="15">
        <f t="shared" si="26"/>
        <v>0</v>
      </c>
      <c r="S66" s="15">
        <f t="shared" si="26"/>
        <v>0</v>
      </c>
      <c r="T66" s="31">
        <f t="shared" si="26"/>
        <v>510</v>
      </c>
      <c r="U66" s="15">
        <f t="shared" si="26"/>
        <v>510</v>
      </c>
      <c r="V66" s="15">
        <f t="shared" si="26"/>
        <v>0</v>
      </c>
      <c r="W66" s="15">
        <f t="shared" si="26"/>
        <v>0</v>
      </c>
      <c r="X66" s="15">
        <f t="shared" si="26"/>
        <v>0</v>
      </c>
      <c r="Y66" s="31">
        <f t="shared" si="26"/>
        <v>510</v>
      </c>
      <c r="Z66" s="15">
        <f t="shared" si="26"/>
        <v>510</v>
      </c>
      <c r="AA66" s="15">
        <f t="shared" si="26"/>
        <v>0</v>
      </c>
      <c r="AB66" s="15">
        <f t="shared" si="26"/>
        <v>0</v>
      </c>
      <c r="AC66" s="15">
        <f t="shared" si="26"/>
        <v>0</v>
      </c>
      <c r="AD66" s="31">
        <f t="shared" si="26"/>
        <v>2247</v>
      </c>
    </row>
    <row r="67" spans="1:35" ht="27.75" customHeight="1" x14ac:dyDescent="0.25">
      <c r="A67" s="69" t="s">
        <v>97</v>
      </c>
      <c r="B67" s="143" t="s">
        <v>149</v>
      </c>
      <c r="C67" s="141"/>
      <c r="D67" s="141"/>
      <c r="E67" s="141"/>
      <c r="F67" s="141"/>
      <c r="G67" s="141"/>
      <c r="H67" s="141"/>
      <c r="I67" s="141"/>
      <c r="J67" s="141"/>
      <c r="K67" s="141"/>
      <c r="L67" s="141"/>
      <c r="M67" s="141"/>
      <c r="N67" s="141"/>
      <c r="O67" s="141"/>
      <c r="P67" s="141"/>
      <c r="Q67" s="141"/>
      <c r="R67" s="141"/>
      <c r="S67" s="141"/>
      <c r="T67" s="141"/>
      <c r="U67" s="141"/>
      <c r="V67" s="141"/>
      <c r="W67" s="141"/>
      <c r="X67" s="141"/>
      <c r="Y67" s="141"/>
      <c r="Z67" s="141"/>
      <c r="AA67" s="141"/>
      <c r="AB67" s="141"/>
      <c r="AC67" s="141"/>
      <c r="AD67" s="142"/>
    </row>
    <row r="68" spans="1:35" ht="192" customHeight="1" x14ac:dyDescent="0.25">
      <c r="A68" s="69" t="s">
        <v>57</v>
      </c>
      <c r="B68" s="7" t="s">
        <v>115</v>
      </c>
      <c r="C68" s="70" t="s">
        <v>106</v>
      </c>
      <c r="D68" s="70" t="s">
        <v>93</v>
      </c>
      <c r="E68" s="13">
        <f>F68+G68+H68+I68</f>
        <v>27786</v>
      </c>
      <c r="F68" s="14">
        <v>27786</v>
      </c>
      <c r="G68" s="14">
        <v>0</v>
      </c>
      <c r="H68" s="14">
        <v>0</v>
      </c>
      <c r="I68" s="14">
        <v>0</v>
      </c>
      <c r="J68" s="13">
        <v>27786</v>
      </c>
      <c r="K68" s="14">
        <v>27786</v>
      </c>
      <c r="L68" s="14">
        <v>0</v>
      </c>
      <c r="M68" s="14">
        <v>0</v>
      </c>
      <c r="N68" s="14">
        <v>0</v>
      </c>
      <c r="O68" s="13">
        <v>27786</v>
      </c>
      <c r="P68" s="14">
        <v>27786</v>
      </c>
      <c r="Q68" s="14">
        <v>0</v>
      </c>
      <c r="R68" s="14">
        <v>0</v>
      </c>
      <c r="S68" s="14">
        <v>0</v>
      </c>
      <c r="T68" s="14">
        <v>40120</v>
      </c>
      <c r="U68" s="14">
        <v>40120</v>
      </c>
      <c r="V68" s="14">
        <v>0</v>
      </c>
      <c r="W68" s="14">
        <v>0</v>
      </c>
      <c r="X68" s="14">
        <v>0</v>
      </c>
      <c r="Y68" s="14">
        <v>40120</v>
      </c>
      <c r="Z68" s="14">
        <v>40120</v>
      </c>
      <c r="AA68" s="14">
        <v>0</v>
      </c>
      <c r="AB68" s="14">
        <v>0</v>
      </c>
      <c r="AC68" s="14">
        <v>0</v>
      </c>
      <c r="AD68" s="13">
        <f>E68+J68+O68+T68+Y68</f>
        <v>163598</v>
      </c>
    </row>
    <row r="69" spans="1:35" ht="16.5" x14ac:dyDescent="0.25">
      <c r="A69" s="137" t="s">
        <v>58</v>
      </c>
      <c r="B69" s="138"/>
      <c r="C69" s="139"/>
      <c r="D69" s="69"/>
      <c r="E69" s="31">
        <f t="shared" ref="E69:AD69" si="27">SUM(E68:E68)</f>
        <v>27786</v>
      </c>
      <c r="F69" s="15">
        <f t="shared" si="27"/>
        <v>27786</v>
      </c>
      <c r="G69" s="15">
        <f t="shared" si="27"/>
        <v>0</v>
      </c>
      <c r="H69" s="15">
        <f t="shared" si="27"/>
        <v>0</v>
      </c>
      <c r="I69" s="15">
        <f t="shared" si="27"/>
        <v>0</v>
      </c>
      <c r="J69" s="31">
        <f t="shared" si="27"/>
        <v>27786</v>
      </c>
      <c r="K69" s="15">
        <f t="shared" si="27"/>
        <v>27786</v>
      </c>
      <c r="L69" s="15">
        <f t="shared" si="27"/>
        <v>0</v>
      </c>
      <c r="M69" s="15">
        <f t="shared" si="27"/>
        <v>0</v>
      </c>
      <c r="N69" s="15">
        <f t="shared" si="27"/>
        <v>0</v>
      </c>
      <c r="O69" s="31">
        <f t="shared" si="27"/>
        <v>27786</v>
      </c>
      <c r="P69" s="15">
        <f t="shared" si="27"/>
        <v>27786</v>
      </c>
      <c r="Q69" s="15">
        <f t="shared" si="27"/>
        <v>0</v>
      </c>
      <c r="R69" s="15">
        <f t="shared" si="27"/>
        <v>0</v>
      </c>
      <c r="S69" s="15">
        <f t="shared" si="27"/>
        <v>0</v>
      </c>
      <c r="T69" s="31">
        <f t="shared" si="27"/>
        <v>40120</v>
      </c>
      <c r="U69" s="15">
        <f t="shared" si="27"/>
        <v>40120</v>
      </c>
      <c r="V69" s="15">
        <f t="shared" si="27"/>
        <v>0</v>
      </c>
      <c r="W69" s="15">
        <f t="shared" si="27"/>
        <v>0</v>
      </c>
      <c r="X69" s="15">
        <f t="shared" si="27"/>
        <v>0</v>
      </c>
      <c r="Y69" s="31">
        <f t="shared" si="27"/>
        <v>40120</v>
      </c>
      <c r="Z69" s="15">
        <f t="shared" si="27"/>
        <v>40120</v>
      </c>
      <c r="AA69" s="15">
        <f t="shared" si="27"/>
        <v>0</v>
      </c>
      <c r="AB69" s="15">
        <f t="shared" si="27"/>
        <v>0</v>
      </c>
      <c r="AC69" s="15">
        <f t="shared" si="27"/>
        <v>0</v>
      </c>
      <c r="AD69" s="31">
        <f t="shared" si="27"/>
        <v>163598</v>
      </c>
    </row>
    <row r="70" spans="1:35" ht="39" customHeight="1" x14ac:dyDescent="0.25">
      <c r="A70" s="69" t="s">
        <v>80</v>
      </c>
      <c r="B70" s="143" t="s">
        <v>187</v>
      </c>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2"/>
    </row>
    <row r="71" spans="1:35" ht="98.25" customHeight="1" x14ac:dyDescent="0.25">
      <c r="A71" s="69" t="s">
        <v>59</v>
      </c>
      <c r="B71" s="103" t="s">
        <v>96</v>
      </c>
      <c r="C71" s="70" t="s">
        <v>94</v>
      </c>
      <c r="D71" s="70" t="s">
        <v>93</v>
      </c>
      <c r="E71" s="13">
        <f>F71+G71+H71+I71</f>
        <v>6486</v>
      </c>
      <c r="F71" s="13">
        <v>6486</v>
      </c>
      <c r="G71" s="14">
        <v>0</v>
      </c>
      <c r="H71" s="14">
        <v>0</v>
      </c>
      <c r="I71" s="14">
        <v>0</v>
      </c>
      <c r="J71" s="13">
        <f>K71+L71+M71+N71</f>
        <v>6486</v>
      </c>
      <c r="K71" s="13">
        <v>6486</v>
      </c>
      <c r="L71" s="14">
        <v>0</v>
      </c>
      <c r="M71" s="14">
        <v>0</v>
      </c>
      <c r="N71" s="14">
        <v>0</v>
      </c>
      <c r="O71" s="13">
        <f>P71+Q71+R71+S71</f>
        <v>6486</v>
      </c>
      <c r="P71" s="13">
        <v>6486</v>
      </c>
      <c r="Q71" s="14">
        <v>0</v>
      </c>
      <c r="R71" s="14">
        <v>0</v>
      </c>
      <c r="S71" s="14">
        <v>0</v>
      </c>
      <c r="T71" s="13">
        <f>U71+V71+W71+X71</f>
        <v>6486</v>
      </c>
      <c r="U71" s="13">
        <v>6486</v>
      </c>
      <c r="V71" s="14">
        <v>0</v>
      </c>
      <c r="W71" s="14">
        <v>0</v>
      </c>
      <c r="X71" s="14">
        <v>0</v>
      </c>
      <c r="Y71" s="13">
        <f>Z71+AA71+AB71+AC71</f>
        <v>6486</v>
      </c>
      <c r="Z71" s="13">
        <v>6486</v>
      </c>
      <c r="AA71" s="14">
        <v>0</v>
      </c>
      <c r="AB71" s="14">
        <v>0</v>
      </c>
      <c r="AC71" s="14">
        <v>0</v>
      </c>
      <c r="AD71" s="13">
        <f>E71+J71+O71+T71+Y71</f>
        <v>32430</v>
      </c>
    </row>
    <row r="72" spans="1:35" ht="81" customHeight="1" x14ac:dyDescent="0.25">
      <c r="A72" s="69" t="s">
        <v>98</v>
      </c>
      <c r="B72" s="47" t="s">
        <v>85</v>
      </c>
      <c r="C72" s="70" t="s">
        <v>73</v>
      </c>
      <c r="D72" s="70" t="s">
        <v>93</v>
      </c>
      <c r="E72" s="13">
        <v>77</v>
      </c>
      <c r="F72" s="14">
        <v>77</v>
      </c>
      <c r="G72" s="14">
        <v>0</v>
      </c>
      <c r="H72" s="14">
        <v>0</v>
      </c>
      <c r="I72" s="14">
        <v>0</v>
      </c>
      <c r="J72" s="14">
        <v>77</v>
      </c>
      <c r="K72" s="14">
        <v>77</v>
      </c>
      <c r="L72" s="14">
        <v>0</v>
      </c>
      <c r="M72" s="14">
        <v>0</v>
      </c>
      <c r="N72" s="14">
        <v>0</v>
      </c>
      <c r="O72" s="14">
        <v>77</v>
      </c>
      <c r="P72" s="14">
        <v>77</v>
      </c>
      <c r="Q72" s="14">
        <v>0</v>
      </c>
      <c r="R72" s="14">
        <v>0</v>
      </c>
      <c r="S72" s="14">
        <v>0</v>
      </c>
      <c r="T72" s="14">
        <v>77</v>
      </c>
      <c r="U72" s="14">
        <v>77</v>
      </c>
      <c r="V72" s="14">
        <v>0</v>
      </c>
      <c r="W72" s="14">
        <v>0</v>
      </c>
      <c r="X72" s="14">
        <v>0</v>
      </c>
      <c r="Y72" s="14">
        <v>77</v>
      </c>
      <c r="Z72" s="14">
        <v>77</v>
      </c>
      <c r="AA72" s="14">
        <v>0</v>
      </c>
      <c r="AB72" s="14">
        <v>0</v>
      </c>
      <c r="AC72" s="14">
        <v>0</v>
      </c>
      <c r="AD72" s="13">
        <f>E72+J72+O72+T72+Y72</f>
        <v>385</v>
      </c>
    </row>
    <row r="73" spans="1:35" ht="16.5" x14ac:dyDescent="0.25">
      <c r="A73" s="137" t="s">
        <v>60</v>
      </c>
      <c r="B73" s="138"/>
      <c r="C73" s="139"/>
      <c r="D73" s="69"/>
      <c r="E73" s="31">
        <f>SUM(E71:E72)</f>
        <v>6563</v>
      </c>
      <c r="F73" s="15">
        <f>SUM(F71:F72)</f>
        <v>6563</v>
      </c>
      <c r="G73" s="15">
        <f t="shared" ref="G73:AD73" si="28">SUM(G71:G72)</f>
        <v>0</v>
      </c>
      <c r="H73" s="15">
        <f t="shared" si="28"/>
        <v>0</v>
      </c>
      <c r="I73" s="15">
        <f t="shared" si="28"/>
        <v>0</v>
      </c>
      <c r="J73" s="31">
        <f t="shared" si="28"/>
        <v>6563</v>
      </c>
      <c r="K73" s="15">
        <f t="shared" si="28"/>
        <v>6563</v>
      </c>
      <c r="L73" s="15">
        <f t="shared" si="28"/>
        <v>0</v>
      </c>
      <c r="M73" s="15">
        <f t="shared" si="28"/>
        <v>0</v>
      </c>
      <c r="N73" s="15">
        <f t="shared" si="28"/>
        <v>0</v>
      </c>
      <c r="O73" s="31">
        <f t="shared" si="28"/>
        <v>6563</v>
      </c>
      <c r="P73" s="15">
        <f t="shared" si="28"/>
        <v>6563</v>
      </c>
      <c r="Q73" s="15">
        <f t="shared" si="28"/>
        <v>0</v>
      </c>
      <c r="R73" s="15">
        <f t="shared" si="28"/>
        <v>0</v>
      </c>
      <c r="S73" s="15">
        <f t="shared" si="28"/>
        <v>0</v>
      </c>
      <c r="T73" s="31">
        <f t="shared" si="28"/>
        <v>6563</v>
      </c>
      <c r="U73" s="15">
        <f t="shared" si="28"/>
        <v>6563</v>
      </c>
      <c r="V73" s="15">
        <f t="shared" si="28"/>
        <v>0</v>
      </c>
      <c r="W73" s="15">
        <f t="shared" si="28"/>
        <v>0</v>
      </c>
      <c r="X73" s="15">
        <f t="shared" si="28"/>
        <v>0</v>
      </c>
      <c r="Y73" s="31">
        <f t="shared" si="28"/>
        <v>6563</v>
      </c>
      <c r="Z73" s="15">
        <f t="shared" si="28"/>
        <v>6563</v>
      </c>
      <c r="AA73" s="15">
        <f t="shared" si="28"/>
        <v>0</v>
      </c>
      <c r="AB73" s="15">
        <f t="shared" si="28"/>
        <v>0</v>
      </c>
      <c r="AC73" s="15">
        <f t="shared" si="28"/>
        <v>0</v>
      </c>
      <c r="AD73" s="31">
        <f t="shared" si="28"/>
        <v>32815</v>
      </c>
    </row>
    <row r="74" spans="1:35" ht="16.5" x14ac:dyDescent="0.25">
      <c r="A74" s="69" t="s">
        <v>73</v>
      </c>
      <c r="B74" s="98"/>
      <c r="C74" s="67"/>
      <c r="D74" s="67"/>
      <c r="E74" s="35">
        <f>E72</f>
        <v>77</v>
      </c>
      <c r="F74" s="36">
        <f>E72</f>
        <v>77</v>
      </c>
      <c r="G74" s="36">
        <v>0</v>
      </c>
      <c r="H74" s="36">
        <v>0</v>
      </c>
      <c r="I74" s="36">
        <v>0</v>
      </c>
      <c r="J74" s="35">
        <f>J72</f>
        <v>77</v>
      </c>
      <c r="K74" s="36">
        <f>K72</f>
        <v>77</v>
      </c>
      <c r="L74" s="36">
        <v>0</v>
      </c>
      <c r="M74" s="36">
        <v>0</v>
      </c>
      <c r="N74" s="36">
        <v>0</v>
      </c>
      <c r="O74" s="35">
        <f>O72</f>
        <v>77</v>
      </c>
      <c r="P74" s="36">
        <f>P72</f>
        <v>77</v>
      </c>
      <c r="Q74" s="36">
        <v>0</v>
      </c>
      <c r="R74" s="36">
        <v>0</v>
      </c>
      <c r="S74" s="36">
        <v>0</v>
      </c>
      <c r="T74" s="35">
        <f>T72</f>
        <v>77</v>
      </c>
      <c r="U74" s="36">
        <f>U72</f>
        <v>77</v>
      </c>
      <c r="V74" s="36">
        <v>0</v>
      </c>
      <c r="W74" s="36">
        <v>0</v>
      </c>
      <c r="X74" s="36">
        <v>0</v>
      </c>
      <c r="Y74" s="35">
        <f>Y72</f>
        <v>77</v>
      </c>
      <c r="Z74" s="36">
        <f>Z72</f>
        <v>77</v>
      </c>
      <c r="AA74" s="36">
        <v>0</v>
      </c>
      <c r="AB74" s="36">
        <v>0</v>
      </c>
      <c r="AC74" s="36">
        <v>0</v>
      </c>
      <c r="AD74" s="37">
        <f>AD72</f>
        <v>385</v>
      </c>
    </row>
    <row r="75" spans="1:35" ht="16.5" x14ac:dyDescent="0.25">
      <c r="A75" s="69" t="s">
        <v>135</v>
      </c>
      <c r="B75" s="98"/>
      <c r="C75" s="67"/>
      <c r="D75" s="67"/>
      <c r="E75" s="35">
        <f>E71</f>
        <v>6486</v>
      </c>
      <c r="F75" s="36">
        <f>F71</f>
        <v>6486</v>
      </c>
      <c r="G75" s="36">
        <v>0</v>
      </c>
      <c r="H75" s="36">
        <v>0</v>
      </c>
      <c r="I75" s="36">
        <v>0</v>
      </c>
      <c r="J75" s="35">
        <f>J71</f>
        <v>6486</v>
      </c>
      <c r="K75" s="36">
        <f>K71</f>
        <v>6486</v>
      </c>
      <c r="L75" s="36">
        <v>0</v>
      </c>
      <c r="M75" s="36">
        <v>0</v>
      </c>
      <c r="N75" s="36">
        <v>0</v>
      </c>
      <c r="O75" s="35">
        <f>O71</f>
        <v>6486</v>
      </c>
      <c r="P75" s="36">
        <f>P71</f>
        <v>6486</v>
      </c>
      <c r="Q75" s="36">
        <v>0</v>
      </c>
      <c r="R75" s="36">
        <v>0</v>
      </c>
      <c r="S75" s="36">
        <v>0</v>
      </c>
      <c r="T75" s="35">
        <f>T71</f>
        <v>6486</v>
      </c>
      <c r="U75" s="36">
        <f>U71</f>
        <v>6486</v>
      </c>
      <c r="V75" s="36">
        <v>0</v>
      </c>
      <c r="W75" s="36">
        <v>0</v>
      </c>
      <c r="X75" s="36">
        <v>0</v>
      </c>
      <c r="Y75" s="35">
        <f>Y71</f>
        <v>6486</v>
      </c>
      <c r="Z75" s="36">
        <f>Z71</f>
        <v>6486</v>
      </c>
      <c r="AA75" s="36">
        <v>0</v>
      </c>
      <c r="AB75" s="36">
        <v>0</v>
      </c>
      <c r="AC75" s="36">
        <v>0</v>
      </c>
      <c r="AD75" s="37">
        <f>AD71</f>
        <v>32430</v>
      </c>
    </row>
    <row r="76" spans="1:35" ht="57.75" customHeight="1" x14ac:dyDescent="0.25">
      <c r="A76" s="48" t="s">
        <v>61</v>
      </c>
      <c r="B76" s="102" t="s">
        <v>203</v>
      </c>
      <c r="C76" s="93"/>
      <c r="D76" s="93"/>
      <c r="E76" s="97"/>
      <c r="F76" s="97"/>
      <c r="G76" s="97"/>
      <c r="H76" s="97"/>
      <c r="I76" s="97"/>
      <c r="J76" s="93"/>
      <c r="K76" s="93"/>
      <c r="L76" s="93"/>
      <c r="M76" s="93"/>
      <c r="N76" s="93"/>
      <c r="O76" s="93"/>
      <c r="P76" s="93"/>
      <c r="Q76" s="93"/>
      <c r="R76" s="93"/>
      <c r="S76" s="93"/>
      <c r="T76" s="93"/>
      <c r="U76" s="93"/>
      <c r="V76" s="93"/>
      <c r="W76" s="93"/>
      <c r="X76" s="93"/>
      <c r="Y76" s="93"/>
      <c r="Z76" s="93"/>
      <c r="AA76" s="93"/>
      <c r="AB76" s="93"/>
      <c r="AC76" s="93"/>
      <c r="AD76" s="94"/>
    </row>
    <row r="77" spans="1:35" ht="150" customHeight="1" x14ac:dyDescent="0.25">
      <c r="A77" s="90" t="s">
        <v>62</v>
      </c>
      <c r="B77" s="7" t="s">
        <v>121</v>
      </c>
      <c r="C77" s="91" t="s">
        <v>107</v>
      </c>
      <c r="D77" s="91" t="s">
        <v>93</v>
      </c>
      <c r="E77" s="13">
        <v>6183</v>
      </c>
      <c r="F77" s="14">
        <v>6183</v>
      </c>
      <c r="G77" s="14">
        <v>0</v>
      </c>
      <c r="H77" s="14">
        <v>0</v>
      </c>
      <c r="I77" s="14">
        <v>0</v>
      </c>
      <c r="J77" s="13">
        <v>6213</v>
      </c>
      <c r="K77" s="14">
        <v>6213</v>
      </c>
      <c r="L77" s="14">
        <v>0</v>
      </c>
      <c r="M77" s="14">
        <v>0</v>
      </c>
      <c r="N77" s="14">
        <v>0</v>
      </c>
      <c r="O77" s="13">
        <v>6213</v>
      </c>
      <c r="P77" s="14">
        <v>6213</v>
      </c>
      <c r="Q77" s="14">
        <v>0</v>
      </c>
      <c r="R77" s="14">
        <v>0</v>
      </c>
      <c r="S77" s="14">
        <v>0</v>
      </c>
      <c r="T77" s="13">
        <v>6150</v>
      </c>
      <c r="U77" s="14">
        <v>6150</v>
      </c>
      <c r="V77" s="14">
        <v>0</v>
      </c>
      <c r="W77" s="14">
        <v>0</v>
      </c>
      <c r="X77" s="14">
        <v>0</v>
      </c>
      <c r="Y77" s="13">
        <v>6150</v>
      </c>
      <c r="Z77" s="14">
        <v>6150</v>
      </c>
      <c r="AA77" s="14">
        <v>0</v>
      </c>
      <c r="AB77" s="14">
        <v>0</v>
      </c>
      <c r="AC77" s="14">
        <v>0</v>
      </c>
      <c r="AD77" s="13">
        <v>30909</v>
      </c>
    </row>
    <row r="78" spans="1:35" ht="39.75" customHeight="1" x14ac:dyDescent="0.25">
      <c r="A78" s="90" t="s">
        <v>63</v>
      </c>
      <c r="B78" s="7" t="s">
        <v>124</v>
      </c>
      <c r="C78" s="92" t="s">
        <v>107</v>
      </c>
      <c r="D78" s="91" t="s">
        <v>93</v>
      </c>
      <c r="E78" s="13">
        <v>785</v>
      </c>
      <c r="F78" s="14">
        <v>785</v>
      </c>
      <c r="G78" s="14">
        <v>0</v>
      </c>
      <c r="H78" s="14">
        <v>0</v>
      </c>
      <c r="I78" s="14">
        <v>0</v>
      </c>
      <c r="J78" s="13">
        <v>785</v>
      </c>
      <c r="K78" s="14">
        <v>785</v>
      </c>
      <c r="L78" s="14">
        <v>0</v>
      </c>
      <c r="M78" s="14">
        <v>0</v>
      </c>
      <c r="N78" s="14">
        <v>0</v>
      </c>
      <c r="O78" s="13">
        <v>785</v>
      </c>
      <c r="P78" s="14">
        <v>785</v>
      </c>
      <c r="Q78" s="14">
        <v>0</v>
      </c>
      <c r="R78" s="14">
        <v>0</v>
      </c>
      <c r="S78" s="14">
        <v>0</v>
      </c>
      <c r="T78" s="13">
        <v>940</v>
      </c>
      <c r="U78" s="14">
        <v>940</v>
      </c>
      <c r="V78" s="14">
        <v>0</v>
      </c>
      <c r="W78" s="14">
        <v>0</v>
      </c>
      <c r="X78" s="14">
        <v>0</v>
      </c>
      <c r="Y78" s="13">
        <v>950</v>
      </c>
      <c r="Z78" s="14">
        <v>950</v>
      </c>
      <c r="AA78" s="14">
        <v>0</v>
      </c>
      <c r="AB78" s="14">
        <v>0</v>
      </c>
      <c r="AC78" s="14">
        <v>0</v>
      </c>
      <c r="AD78" s="13">
        <v>4245</v>
      </c>
    </row>
    <row r="79" spans="1:35" ht="63" customHeight="1" x14ac:dyDescent="0.25">
      <c r="A79" s="90" t="s">
        <v>99</v>
      </c>
      <c r="B79" s="7" t="s">
        <v>126</v>
      </c>
      <c r="C79" s="92"/>
      <c r="D79" s="91" t="s">
        <v>93</v>
      </c>
      <c r="E79" s="13">
        <v>110</v>
      </c>
      <c r="F79" s="14">
        <v>110</v>
      </c>
      <c r="G79" s="14">
        <v>0</v>
      </c>
      <c r="H79" s="14">
        <v>0</v>
      </c>
      <c r="I79" s="14">
        <v>0</v>
      </c>
      <c r="J79" s="13">
        <v>110</v>
      </c>
      <c r="K79" s="14">
        <v>110</v>
      </c>
      <c r="L79" s="14">
        <v>0</v>
      </c>
      <c r="M79" s="14">
        <v>0</v>
      </c>
      <c r="N79" s="14">
        <v>0</v>
      </c>
      <c r="O79" s="13">
        <v>110</v>
      </c>
      <c r="P79" s="14">
        <v>110</v>
      </c>
      <c r="Q79" s="14">
        <v>0</v>
      </c>
      <c r="R79" s="14">
        <v>0</v>
      </c>
      <c r="S79" s="14">
        <v>0</v>
      </c>
      <c r="T79" s="13">
        <v>140</v>
      </c>
      <c r="U79" s="14">
        <v>140</v>
      </c>
      <c r="V79" s="14">
        <v>0</v>
      </c>
      <c r="W79" s="14">
        <v>0</v>
      </c>
      <c r="X79" s="14">
        <v>0</v>
      </c>
      <c r="Y79" s="13">
        <v>140</v>
      </c>
      <c r="Z79" s="14">
        <v>140</v>
      </c>
      <c r="AA79" s="14">
        <v>0</v>
      </c>
      <c r="AB79" s="14">
        <v>0</v>
      </c>
      <c r="AC79" s="14">
        <v>0</v>
      </c>
      <c r="AD79" s="13">
        <v>610</v>
      </c>
    </row>
    <row r="80" spans="1:35" ht="94.5" customHeight="1" x14ac:dyDescent="0.25">
      <c r="A80" s="90" t="s">
        <v>127</v>
      </c>
      <c r="B80" s="7" t="s">
        <v>122</v>
      </c>
      <c r="C80" s="92"/>
      <c r="D80" s="91" t="s">
        <v>93</v>
      </c>
      <c r="E80" s="13">
        <v>53</v>
      </c>
      <c r="F80" s="14">
        <v>53</v>
      </c>
      <c r="G80" s="14">
        <v>0</v>
      </c>
      <c r="H80" s="14">
        <v>0</v>
      </c>
      <c r="I80" s="14">
        <v>0</v>
      </c>
      <c r="J80" s="13">
        <v>53</v>
      </c>
      <c r="K80" s="14">
        <v>53</v>
      </c>
      <c r="L80" s="14">
        <v>0</v>
      </c>
      <c r="M80" s="14">
        <v>0</v>
      </c>
      <c r="N80" s="14">
        <v>0</v>
      </c>
      <c r="O80" s="13">
        <v>53</v>
      </c>
      <c r="P80" s="14">
        <v>53</v>
      </c>
      <c r="Q80" s="14">
        <v>0</v>
      </c>
      <c r="R80" s="14">
        <v>0</v>
      </c>
      <c r="S80" s="14">
        <v>0</v>
      </c>
      <c r="T80" s="13">
        <v>50</v>
      </c>
      <c r="U80" s="14">
        <v>50</v>
      </c>
      <c r="V80" s="14">
        <v>0</v>
      </c>
      <c r="W80" s="14">
        <v>0</v>
      </c>
      <c r="X80" s="14">
        <v>0</v>
      </c>
      <c r="Y80" s="13">
        <v>50</v>
      </c>
      <c r="Z80" s="14">
        <v>50</v>
      </c>
      <c r="AA80" s="14">
        <v>0</v>
      </c>
      <c r="AB80" s="14">
        <v>0</v>
      </c>
      <c r="AC80" s="14">
        <v>0</v>
      </c>
      <c r="AD80" s="13">
        <v>259</v>
      </c>
    </row>
    <row r="81" spans="1:31" ht="96" customHeight="1" x14ac:dyDescent="0.25">
      <c r="A81" s="90" t="s">
        <v>128</v>
      </c>
      <c r="B81" s="7" t="s">
        <v>123</v>
      </c>
      <c r="C81" s="92"/>
      <c r="D81" s="91" t="s">
        <v>93</v>
      </c>
      <c r="E81" s="13">
        <v>112</v>
      </c>
      <c r="F81" s="14">
        <v>112</v>
      </c>
      <c r="G81" s="14">
        <v>0</v>
      </c>
      <c r="H81" s="14">
        <v>0</v>
      </c>
      <c r="I81" s="14">
        <v>0</v>
      </c>
      <c r="J81" s="13">
        <v>112</v>
      </c>
      <c r="K81" s="14">
        <v>112</v>
      </c>
      <c r="L81" s="14">
        <v>0</v>
      </c>
      <c r="M81" s="14">
        <v>0</v>
      </c>
      <c r="N81" s="14">
        <v>0</v>
      </c>
      <c r="O81" s="13">
        <v>112</v>
      </c>
      <c r="P81" s="14">
        <v>112</v>
      </c>
      <c r="Q81" s="14">
        <v>0</v>
      </c>
      <c r="R81" s="14">
        <v>0</v>
      </c>
      <c r="S81" s="14">
        <v>0</v>
      </c>
      <c r="T81" s="13">
        <v>60</v>
      </c>
      <c r="U81" s="14">
        <v>60</v>
      </c>
      <c r="V81" s="14">
        <v>0</v>
      </c>
      <c r="W81" s="14">
        <v>0</v>
      </c>
      <c r="X81" s="14">
        <v>0</v>
      </c>
      <c r="Y81" s="13">
        <v>60</v>
      </c>
      <c r="Z81" s="14">
        <v>60</v>
      </c>
      <c r="AA81" s="14">
        <v>0</v>
      </c>
      <c r="AB81" s="14">
        <v>0</v>
      </c>
      <c r="AC81" s="14">
        <v>0</v>
      </c>
      <c r="AD81" s="13">
        <v>456</v>
      </c>
    </row>
    <row r="82" spans="1:31" ht="93" customHeight="1" x14ac:dyDescent="0.25">
      <c r="A82" s="90" t="s">
        <v>129</v>
      </c>
      <c r="B82" s="7" t="s">
        <v>125</v>
      </c>
      <c r="C82" s="95"/>
      <c r="D82" s="91" t="s">
        <v>93</v>
      </c>
      <c r="E82" s="13">
        <v>120</v>
      </c>
      <c r="F82" s="14">
        <v>120</v>
      </c>
      <c r="G82" s="14">
        <v>0</v>
      </c>
      <c r="H82" s="14">
        <v>0</v>
      </c>
      <c r="I82" s="14">
        <v>0</v>
      </c>
      <c r="J82" s="13">
        <v>90</v>
      </c>
      <c r="K82" s="14">
        <v>90</v>
      </c>
      <c r="L82" s="14">
        <v>0</v>
      </c>
      <c r="M82" s="14">
        <v>0</v>
      </c>
      <c r="N82" s="14">
        <v>0</v>
      </c>
      <c r="O82" s="13">
        <v>90</v>
      </c>
      <c r="P82" s="14">
        <v>90</v>
      </c>
      <c r="Q82" s="14">
        <v>0</v>
      </c>
      <c r="R82" s="14">
        <v>0</v>
      </c>
      <c r="S82" s="14">
        <v>0</v>
      </c>
      <c r="T82" s="13">
        <v>90</v>
      </c>
      <c r="U82" s="14">
        <v>90</v>
      </c>
      <c r="V82" s="14">
        <v>0</v>
      </c>
      <c r="W82" s="14">
        <v>0</v>
      </c>
      <c r="X82" s="14">
        <v>0</v>
      </c>
      <c r="Y82" s="13">
        <v>90</v>
      </c>
      <c r="Z82" s="14">
        <v>90</v>
      </c>
      <c r="AA82" s="14">
        <v>0</v>
      </c>
      <c r="AB82" s="14">
        <v>0</v>
      </c>
      <c r="AC82" s="14">
        <v>0</v>
      </c>
      <c r="AD82" s="13">
        <v>480</v>
      </c>
    </row>
    <row r="83" spans="1:31" ht="54.75" customHeight="1" x14ac:dyDescent="0.25">
      <c r="A83" s="90" t="s">
        <v>130</v>
      </c>
      <c r="B83" s="7" t="s">
        <v>205</v>
      </c>
      <c r="C83" s="91" t="s">
        <v>95</v>
      </c>
      <c r="D83" s="91" t="s">
        <v>93</v>
      </c>
      <c r="E83" s="13">
        <v>23068</v>
      </c>
      <c r="F83" s="14">
        <v>0</v>
      </c>
      <c r="G83" s="14">
        <v>23068</v>
      </c>
      <c r="H83" s="14">
        <v>0</v>
      </c>
      <c r="I83" s="14">
        <v>0</v>
      </c>
      <c r="J83" s="13">
        <v>0</v>
      </c>
      <c r="K83" s="14">
        <v>0</v>
      </c>
      <c r="L83" s="14">
        <v>0</v>
      </c>
      <c r="M83" s="14">
        <v>0</v>
      </c>
      <c r="N83" s="14">
        <v>0</v>
      </c>
      <c r="O83" s="13">
        <v>0</v>
      </c>
      <c r="P83" s="14">
        <v>0</v>
      </c>
      <c r="Q83" s="14">
        <v>0</v>
      </c>
      <c r="R83" s="14">
        <v>0</v>
      </c>
      <c r="S83" s="14">
        <v>0</v>
      </c>
      <c r="T83" s="13">
        <v>0</v>
      </c>
      <c r="U83" s="14">
        <v>0</v>
      </c>
      <c r="V83" s="14">
        <v>0</v>
      </c>
      <c r="W83" s="14">
        <v>0</v>
      </c>
      <c r="X83" s="14">
        <v>0</v>
      </c>
      <c r="Y83" s="13">
        <v>0</v>
      </c>
      <c r="Z83" s="14">
        <v>0</v>
      </c>
      <c r="AA83" s="14">
        <v>0</v>
      </c>
      <c r="AB83" s="14">
        <v>0</v>
      </c>
      <c r="AC83" s="14">
        <v>0</v>
      </c>
      <c r="AD83" s="13">
        <v>23068</v>
      </c>
      <c r="AE83" s="46"/>
    </row>
    <row r="84" spans="1:31" ht="170.25" customHeight="1" x14ac:dyDescent="0.25">
      <c r="A84" s="90" t="s">
        <v>194</v>
      </c>
      <c r="B84" s="7" t="s">
        <v>198</v>
      </c>
      <c r="C84" s="91" t="s">
        <v>204</v>
      </c>
      <c r="D84" s="91" t="s">
        <v>93</v>
      </c>
      <c r="E84" s="13">
        <v>238</v>
      </c>
      <c r="F84" s="78">
        <v>0</v>
      </c>
      <c r="G84" s="14">
        <v>238</v>
      </c>
      <c r="H84" s="14">
        <v>0</v>
      </c>
      <c r="I84" s="14">
        <v>0</v>
      </c>
      <c r="J84" s="13">
        <v>238</v>
      </c>
      <c r="K84" s="14">
        <v>238</v>
      </c>
      <c r="L84" s="14">
        <v>0</v>
      </c>
      <c r="M84" s="14">
        <v>0</v>
      </c>
      <c r="N84" s="14">
        <v>0</v>
      </c>
      <c r="O84" s="13">
        <v>238</v>
      </c>
      <c r="P84" s="14">
        <v>238</v>
      </c>
      <c r="Q84" s="14">
        <v>0</v>
      </c>
      <c r="R84" s="14">
        <v>0</v>
      </c>
      <c r="S84" s="14">
        <v>0</v>
      </c>
      <c r="T84" s="13">
        <v>0</v>
      </c>
      <c r="U84" s="14">
        <v>0</v>
      </c>
      <c r="V84" s="14">
        <v>0</v>
      </c>
      <c r="W84" s="14">
        <v>0</v>
      </c>
      <c r="X84" s="14">
        <v>0</v>
      </c>
      <c r="Y84" s="13">
        <v>0</v>
      </c>
      <c r="Z84" s="14">
        <v>0</v>
      </c>
      <c r="AA84" s="14">
        <v>0</v>
      </c>
      <c r="AB84" s="14">
        <v>0</v>
      </c>
      <c r="AC84" s="14">
        <v>0</v>
      </c>
      <c r="AD84" s="13">
        <v>714</v>
      </c>
      <c r="AE84" s="46"/>
    </row>
    <row r="85" spans="1:31" ht="27" customHeight="1" x14ac:dyDescent="0.25">
      <c r="A85" s="90" t="s">
        <v>64</v>
      </c>
      <c r="B85" s="98"/>
      <c r="C85" s="90"/>
      <c r="D85" s="90"/>
      <c r="E85" s="31">
        <v>30669</v>
      </c>
      <c r="F85" s="31">
        <v>7363</v>
      </c>
      <c r="G85" s="31">
        <v>23306</v>
      </c>
      <c r="H85" s="31">
        <v>0</v>
      </c>
      <c r="I85" s="31">
        <v>0</v>
      </c>
      <c r="J85" s="31">
        <v>7363</v>
      </c>
      <c r="K85" s="31">
        <v>7363</v>
      </c>
      <c r="L85" s="31">
        <v>0</v>
      </c>
      <c r="M85" s="31">
        <v>0</v>
      </c>
      <c r="N85" s="31">
        <v>0</v>
      </c>
      <c r="O85" s="31">
        <v>7363</v>
      </c>
      <c r="P85" s="31">
        <v>7363</v>
      </c>
      <c r="Q85" s="31">
        <v>0</v>
      </c>
      <c r="R85" s="31">
        <v>0</v>
      </c>
      <c r="S85" s="31">
        <v>0</v>
      </c>
      <c r="T85" s="31">
        <v>7430</v>
      </c>
      <c r="U85" s="31">
        <v>7430</v>
      </c>
      <c r="V85" s="31">
        <v>0</v>
      </c>
      <c r="W85" s="31">
        <v>0</v>
      </c>
      <c r="X85" s="31">
        <v>0</v>
      </c>
      <c r="Y85" s="31">
        <v>7440</v>
      </c>
      <c r="Z85" s="31">
        <v>7440</v>
      </c>
      <c r="AA85" s="31">
        <v>0</v>
      </c>
      <c r="AB85" s="31">
        <v>0</v>
      </c>
      <c r="AC85" s="31">
        <v>0</v>
      </c>
      <c r="AD85" s="31">
        <v>60265</v>
      </c>
    </row>
    <row r="86" spans="1:31" ht="27" customHeight="1" x14ac:dyDescent="0.25">
      <c r="A86" s="90" t="s">
        <v>73</v>
      </c>
      <c r="B86" s="98"/>
      <c r="C86" s="90"/>
      <c r="D86" s="90"/>
      <c r="E86" s="32">
        <v>23306</v>
      </c>
      <c r="F86" s="32">
        <v>0</v>
      </c>
      <c r="G86" s="32">
        <v>23306</v>
      </c>
      <c r="H86" s="32">
        <v>0</v>
      </c>
      <c r="I86" s="32">
        <v>0</v>
      </c>
      <c r="J86" s="32">
        <v>0</v>
      </c>
      <c r="K86" s="32">
        <v>0</v>
      </c>
      <c r="L86" s="32">
        <v>0</v>
      </c>
      <c r="M86" s="32">
        <v>0</v>
      </c>
      <c r="N86" s="32">
        <v>0</v>
      </c>
      <c r="O86" s="32">
        <v>0</v>
      </c>
      <c r="P86" s="32">
        <v>0</v>
      </c>
      <c r="Q86" s="32">
        <v>0</v>
      </c>
      <c r="R86" s="32">
        <v>0</v>
      </c>
      <c r="S86" s="32">
        <v>0</v>
      </c>
      <c r="T86" s="32">
        <v>0</v>
      </c>
      <c r="U86" s="32">
        <v>0</v>
      </c>
      <c r="V86" s="32">
        <v>0</v>
      </c>
      <c r="W86" s="32">
        <v>0</v>
      </c>
      <c r="X86" s="32">
        <v>0</v>
      </c>
      <c r="Y86" s="32">
        <v>0</v>
      </c>
      <c r="Z86" s="32">
        <v>0</v>
      </c>
      <c r="AA86" s="32">
        <v>0</v>
      </c>
      <c r="AB86" s="32">
        <v>0</v>
      </c>
      <c r="AC86" s="32">
        <v>0</v>
      </c>
      <c r="AD86" s="32">
        <v>23306</v>
      </c>
    </row>
    <row r="87" spans="1:31" ht="27" customHeight="1" x14ac:dyDescent="0.25">
      <c r="A87" s="90" t="s">
        <v>135</v>
      </c>
      <c r="B87" s="98"/>
      <c r="C87" s="90"/>
      <c r="D87" s="90"/>
      <c r="E87" s="32">
        <v>7363</v>
      </c>
      <c r="F87" s="32">
        <v>7363</v>
      </c>
      <c r="G87" s="32">
        <v>0</v>
      </c>
      <c r="H87" s="32">
        <v>0</v>
      </c>
      <c r="I87" s="32">
        <v>0</v>
      </c>
      <c r="J87" s="32">
        <v>7363</v>
      </c>
      <c r="K87" s="32">
        <v>7363</v>
      </c>
      <c r="L87" s="32">
        <v>0</v>
      </c>
      <c r="M87" s="32">
        <v>0</v>
      </c>
      <c r="N87" s="32">
        <v>0</v>
      </c>
      <c r="O87" s="32">
        <v>7363</v>
      </c>
      <c r="P87" s="32">
        <v>7363</v>
      </c>
      <c r="Q87" s="32">
        <v>0</v>
      </c>
      <c r="R87" s="32">
        <v>0</v>
      </c>
      <c r="S87" s="32">
        <v>0</v>
      </c>
      <c r="T87" s="32">
        <v>7430</v>
      </c>
      <c r="U87" s="32">
        <v>7430</v>
      </c>
      <c r="V87" s="32">
        <v>0</v>
      </c>
      <c r="W87" s="32">
        <v>0</v>
      </c>
      <c r="X87" s="32">
        <v>0</v>
      </c>
      <c r="Y87" s="32">
        <v>7440</v>
      </c>
      <c r="Z87" s="32">
        <v>7440</v>
      </c>
      <c r="AA87" s="32">
        <v>0</v>
      </c>
      <c r="AB87" s="32">
        <v>0</v>
      </c>
      <c r="AC87" s="32">
        <v>0</v>
      </c>
      <c r="AD87" s="32">
        <v>36959</v>
      </c>
    </row>
    <row r="88" spans="1:31" ht="39" customHeight="1" x14ac:dyDescent="0.25">
      <c r="A88" s="69" t="s">
        <v>65</v>
      </c>
      <c r="B88" s="140" t="s">
        <v>158</v>
      </c>
      <c r="C88" s="141"/>
      <c r="D88" s="14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2"/>
    </row>
    <row r="89" spans="1:31" ht="47.25" customHeight="1" x14ac:dyDescent="0.25">
      <c r="A89" s="49" t="s">
        <v>66</v>
      </c>
      <c r="B89" s="8" t="s">
        <v>82</v>
      </c>
      <c r="C89" s="129" t="s">
        <v>73</v>
      </c>
      <c r="D89" s="70" t="s">
        <v>93</v>
      </c>
      <c r="E89" s="13">
        <f xml:space="preserve"> SUM(F89:I89)</f>
        <v>68</v>
      </c>
      <c r="F89" s="14">
        <f>SUM(F90:F91)</f>
        <v>68</v>
      </c>
      <c r="G89" s="14">
        <f>SUM(G90:G91)</f>
        <v>0</v>
      </c>
      <c r="H89" s="14">
        <f>SUM(H90:H91)</f>
        <v>0</v>
      </c>
      <c r="I89" s="14">
        <f>SUM(I90:I91)</f>
        <v>0</v>
      </c>
      <c r="J89" s="13">
        <f xml:space="preserve"> SUM(K89:N89)</f>
        <v>68</v>
      </c>
      <c r="K89" s="14">
        <f>SUM(K90:K91)</f>
        <v>68</v>
      </c>
      <c r="L89" s="14">
        <f>SUM(L90:L91)</f>
        <v>0</v>
      </c>
      <c r="M89" s="14">
        <f>SUM(M90:M91)</f>
        <v>0</v>
      </c>
      <c r="N89" s="14">
        <f>SUM(N90:N91)</f>
        <v>0</v>
      </c>
      <c r="O89" s="13">
        <f xml:space="preserve"> SUM(P89:S89)</f>
        <v>68</v>
      </c>
      <c r="P89" s="14">
        <f>SUM(P90:P91)</f>
        <v>68</v>
      </c>
      <c r="Q89" s="14">
        <f>SUM(Q90:Q91)</f>
        <v>0</v>
      </c>
      <c r="R89" s="14">
        <f>SUM(R90:R91)</f>
        <v>0</v>
      </c>
      <c r="S89" s="14">
        <f>SUM(S90:S91)</f>
        <v>0</v>
      </c>
      <c r="T89" s="13">
        <f xml:space="preserve"> SUM(U89:X89)</f>
        <v>68</v>
      </c>
      <c r="U89" s="14">
        <f>SUM(U90:U91)</f>
        <v>68</v>
      </c>
      <c r="V89" s="14">
        <f>SUM(V90:V91)</f>
        <v>0</v>
      </c>
      <c r="W89" s="14">
        <f>SUM(W90:W91)</f>
        <v>0</v>
      </c>
      <c r="X89" s="14">
        <f>SUM(X90:X91)</f>
        <v>0</v>
      </c>
      <c r="Y89" s="13">
        <f xml:space="preserve"> SUM(Z89:AC89)</f>
        <v>68</v>
      </c>
      <c r="Z89" s="14">
        <f>SUM(Z90:Z91)</f>
        <v>68</v>
      </c>
      <c r="AA89" s="14">
        <f>SUM(AA90:AA91)</f>
        <v>0</v>
      </c>
      <c r="AB89" s="14">
        <f>SUM(AB90:AB91)</f>
        <v>0</v>
      </c>
      <c r="AC89" s="14">
        <f>SUM(AC90:AC91)</f>
        <v>0</v>
      </c>
      <c r="AD89" s="13">
        <f t="shared" ref="AD89:AD91" si="29">E89+J89+O89+T89+Y89</f>
        <v>340</v>
      </c>
    </row>
    <row r="90" spans="1:31" x14ac:dyDescent="0.25">
      <c r="A90" s="49" t="s">
        <v>100</v>
      </c>
      <c r="B90" s="7" t="s">
        <v>83</v>
      </c>
      <c r="C90" s="129"/>
      <c r="D90" s="70" t="s">
        <v>93</v>
      </c>
      <c r="E90" s="14">
        <v>39</v>
      </c>
      <c r="F90" s="14">
        <v>39</v>
      </c>
      <c r="G90" s="14">
        <v>0</v>
      </c>
      <c r="H90" s="14">
        <v>0</v>
      </c>
      <c r="I90" s="14">
        <v>0</v>
      </c>
      <c r="J90" s="14">
        <v>39</v>
      </c>
      <c r="K90" s="14">
        <v>39</v>
      </c>
      <c r="L90" s="14">
        <v>0</v>
      </c>
      <c r="M90" s="14">
        <v>0</v>
      </c>
      <c r="N90" s="14">
        <v>0</v>
      </c>
      <c r="O90" s="14">
        <v>39</v>
      </c>
      <c r="P90" s="14">
        <v>39</v>
      </c>
      <c r="Q90" s="14">
        <v>0</v>
      </c>
      <c r="R90" s="14">
        <v>0</v>
      </c>
      <c r="S90" s="14">
        <v>0</v>
      </c>
      <c r="T90" s="14">
        <v>39</v>
      </c>
      <c r="U90" s="14">
        <v>39</v>
      </c>
      <c r="V90" s="14">
        <v>0</v>
      </c>
      <c r="W90" s="14">
        <v>0</v>
      </c>
      <c r="X90" s="14">
        <v>0</v>
      </c>
      <c r="Y90" s="14">
        <v>39</v>
      </c>
      <c r="Z90" s="14">
        <v>39</v>
      </c>
      <c r="AA90" s="14">
        <v>0</v>
      </c>
      <c r="AB90" s="14">
        <v>0</v>
      </c>
      <c r="AC90" s="14">
        <v>0</v>
      </c>
      <c r="AD90" s="13">
        <f t="shared" si="29"/>
        <v>195</v>
      </c>
    </row>
    <row r="91" spans="1:31" x14ac:dyDescent="0.25">
      <c r="A91" s="49" t="s">
        <v>101</v>
      </c>
      <c r="B91" s="7" t="s">
        <v>84</v>
      </c>
      <c r="C91" s="129"/>
      <c r="D91" s="70" t="s">
        <v>93</v>
      </c>
      <c r="E91" s="14">
        <v>29</v>
      </c>
      <c r="F91" s="14">
        <v>29</v>
      </c>
      <c r="G91" s="14">
        <v>0</v>
      </c>
      <c r="H91" s="14">
        <v>0</v>
      </c>
      <c r="I91" s="14">
        <v>0</v>
      </c>
      <c r="J91" s="14">
        <v>29</v>
      </c>
      <c r="K91" s="14">
        <v>29</v>
      </c>
      <c r="L91" s="14">
        <v>0</v>
      </c>
      <c r="M91" s="14">
        <v>0</v>
      </c>
      <c r="N91" s="14">
        <v>0</v>
      </c>
      <c r="O91" s="14">
        <v>29</v>
      </c>
      <c r="P91" s="14">
        <v>29</v>
      </c>
      <c r="Q91" s="14">
        <v>0</v>
      </c>
      <c r="R91" s="14">
        <v>0</v>
      </c>
      <c r="S91" s="14">
        <v>0</v>
      </c>
      <c r="T91" s="14">
        <v>29</v>
      </c>
      <c r="U91" s="14">
        <v>29</v>
      </c>
      <c r="V91" s="14">
        <v>0</v>
      </c>
      <c r="W91" s="14">
        <v>0</v>
      </c>
      <c r="X91" s="14">
        <v>0</v>
      </c>
      <c r="Y91" s="14">
        <v>29</v>
      </c>
      <c r="Z91" s="14">
        <v>29</v>
      </c>
      <c r="AA91" s="14">
        <v>0</v>
      </c>
      <c r="AB91" s="14">
        <v>0</v>
      </c>
      <c r="AC91" s="14">
        <v>0</v>
      </c>
      <c r="AD91" s="13">
        <f t="shared" si="29"/>
        <v>145</v>
      </c>
    </row>
    <row r="92" spans="1:31" ht="27" customHeight="1" x14ac:dyDescent="0.25">
      <c r="A92" s="130" t="s">
        <v>102</v>
      </c>
      <c r="B92" s="130"/>
      <c r="C92" s="130"/>
      <c r="D92" s="69"/>
      <c r="E92" s="15">
        <f t="shared" ref="E92:AD92" si="30">SUM(E90:E91)</f>
        <v>68</v>
      </c>
      <c r="F92" s="50">
        <f t="shared" si="30"/>
        <v>68</v>
      </c>
      <c r="G92" s="50">
        <f t="shared" si="30"/>
        <v>0</v>
      </c>
      <c r="H92" s="50">
        <f t="shared" si="30"/>
        <v>0</v>
      </c>
      <c r="I92" s="50">
        <f t="shared" si="30"/>
        <v>0</v>
      </c>
      <c r="J92" s="15">
        <f t="shared" si="30"/>
        <v>68</v>
      </c>
      <c r="K92" s="50">
        <f t="shared" si="30"/>
        <v>68</v>
      </c>
      <c r="L92" s="50">
        <f t="shared" si="30"/>
        <v>0</v>
      </c>
      <c r="M92" s="50">
        <f t="shared" si="30"/>
        <v>0</v>
      </c>
      <c r="N92" s="50">
        <f t="shared" si="30"/>
        <v>0</v>
      </c>
      <c r="O92" s="15">
        <f t="shared" si="30"/>
        <v>68</v>
      </c>
      <c r="P92" s="50">
        <f t="shared" si="30"/>
        <v>68</v>
      </c>
      <c r="Q92" s="50">
        <f t="shared" si="30"/>
        <v>0</v>
      </c>
      <c r="R92" s="50">
        <f t="shared" si="30"/>
        <v>0</v>
      </c>
      <c r="S92" s="50">
        <f t="shared" si="30"/>
        <v>0</v>
      </c>
      <c r="T92" s="15">
        <f t="shared" si="30"/>
        <v>68</v>
      </c>
      <c r="U92" s="50">
        <f t="shared" si="30"/>
        <v>68</v>
      </c>
      <c r="V92" s="50">
        <f t="shared" si="30"/>
        <v>0</v>
      </c>
      <c r="W92" s="50">
        <f t="shared" si="30"/>
        <v>0</v>
      </c>
      <c r="X92" s="50">
        <f t="shared" si="30"/>
        <v>0</v>
      </c>
      <c r="Y92" s="15">
        <f t="shared" si="30"/>
        <v>68</v>
      </c>
      <c r="Z92" s="50">
        <f t="shared" si="30"/>
        <v>68</v>
      </c>
      <c r="AA92" s="50">
        <f t="shared" si="30"/>
        <v>0</v>
      </c>
      <c r="AB92" s="50">
        <f t="shared" si="30"/>
        <v>0</v>
      </c>
      <c r="AC92" s="50">
        <f t="shared" si="30"/>
        <v>0</v>
      </c>
      <c r="AD92" s="15">
        <f t="shared" si="30"/>
        <v>340</v>
      </c>
    </row>
    <row r="93" spans="1:31" ht="23.25" customHeight="1" x14ac:dyDescent="0.25">
      <c r="A93" s="69" t="s">
        <v>74</v>
      </c>
      <c r="B93" s="134" t="s">
        <v>150</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6"/>
    </row>
    <row r="94" spans="1:31" ht="70.5" customHeight="1" x14ac:dyDescent="0.25">
      <c r="A94" s="69" t="s">
        <v>72</v>
      </c>
      <c r="B94" s="6" t="s">
        <v>184</v>
      </c>
      <c r="C94" s="131" t="s">
        <v>107</v>
      </c>
      <c r="D94" s="70" t="s">
        <v>93</v>
      </c>
      <c r="E94" s="13">
        <v>0</v>
      </c>
      <c r="F94" s="14">
        <v>0</v>
      </c>
      <c r="G94" s="14">
        <v>0</v>
      </c>
      <c r="H94" s="14">
        <v>0</v>
      </c>
      <c r="I94" s="14">
        <v>0</v>
      </c>
      <c r="J94" s="13">
        <v>0</v>
      </c>
      <c r="K94" s="14">
        <v>0</v>
      </c>
      <c r="L94" s="14">
        <v>0</v>
      </c>
      <c r="M94" s="14">
        <v>0</v>
      </c>
      <c r="N94" s="14">
        <v>0</v>
      </c>
      <c r="O94" s="13">
        <v>0</v>
      </c>
      <c r="P94" s="14">
        <v>0</v>
      </c>
      <c r="Q94" s="14">
        <v>0</v>
      </c>
      <c r="R94" s="14">
        <v>0</v>
      </c>
      <c r="S94" s="14">
        <v>0</v>
      </c>
      <c r="T94" s="14">
        <v>2000</v>
      </c>
      <c r="U94" s="14">
        <v>2000</v>
      </c>
      <c r="V94" s="14">
        <v>0</v>
      </c>
      <c r="W94" s="14">
        <v>0</v>
      </c>
      <c r="X94" s="14">
        <v>0</v>
      </c>
      <c r="Y94" s="14">
        <v>2000</v>
      </c>
      <c r="Z94" s="14">
        <v>2000</v>
      </c>
      <c r="AA94" s="14">
        <v>0</v>
      </c>
      <c r="AB94" s="14">
        <v>0</v>
      </c>
      <c r="AC94" s="14">
        <v>0</v>
      </c>
      <c r="AD94" s="13">
        <f>E94+J94+O94+T94+Y94</f>
        <v>4000</v>
      </c>
    </row>
    <row r="95" spans="1:31" ht="60.75" customHeight="1" x14ac:dyDescent="0.25">
      <c r="A95" s="51" t="s">
        <v>103</v>
      </c>
      <c r="B95" s="6" t="s">
        <v>193</v>
      </c>
      <c r="C95" s="132"/>
      <c r="D95" s="70" t="s">
        <v>93</v>
      </c>
      <c r="E95" s="13">
        <v>0</v>
      </c>
      <c r="F95" s="14">
        <v>0</v>
      </c>
      <c r="G95" s="14">
        <v>0</v>
      </c>
      <c r="H95" s="14">
        <v>0</v>
      </c>
      <c r="I95" s="14">
        <v>0</v>
      </c>
      <c r="J95" s="13">
        <v>0</v>
      </c>
      <c r="K95" s="14">
        <v>0</v>
      </c>
      <c r="L95" s="14">
        <v>0</v>
      </c>
      <c r="M95" s="14">
        <v>0</v>
      </c>
      <c r="N95" s="14">
        <v>0</v>
      </c>
      <c r="O95" s="13">
        <v>0</v>
      </c>
      <c r="P95" s="14">
        <v>0</v>
      </c>
      <c r="Q95" s="14">
        <v>0</v>
      </c>
      <c r="R95" s="14">
        <v>0</v>
      </c>
      <c r="S95" s="14">
        <v>0</v>
      </c>
      <c r="T95" s="14">
        <v>10000</v>
      </c>
      <c r="U95" s="14">
        <v>10000</v>
      </c>
      <c r="V95" s="14">
        <v>0</v>
      </c>
      <c r="W95" s="14">
        <v>0</v>
      </c>
      <c r="X95" s="14">
        <v>0</v>
      </c>
      <c r="Y95" s="14">
        <v>10000</v>
      </c>
      <c r="Z95" s="14">
        <v>10000</v>
      </c>
      <c r="AA95" s="14">
        <v>0</v>
      </c>
      <c r="AB95" s="14">
        <v>0</v>
      </c>
      <c r="AC95" s="14">
        <v>0</v>
      </c>
      <c r="AD95" s="13">
        <f>E95+J95+O95+T95+Y95</f>
        <v>20000</v>
      </c>
    </row>
    <row r="96" spans="1:31" ht="63" x14ac:dyDescent="0.25">
      <c r="A96" s="51" t="s">
        <v>104</v>
      </c>
      <c r="B96" s="6" t="s">
        <v>116</v>
      </c>
      <c r="C96" s="133"/>
      <c r="D96" s="70" t="s">
        <v>93</v>
      </c>
      <c r="E96" s="13">
        <f>F96+G96+H96+I96</f>
        <v>300</v>
      </c>
      <c r="F96" s="14">
        <v>300</v>
      </c>
      <c r="G96" s="14">
        <v>0</v>
      </c>
      <c r="H96" s="14">
        <v>0</v>
      </c>
      <c r="I96" s="14">
        <v>0</v>
      </c>
      <c r="J96" s="13">
        <f>K96+L96+M96+N96</f>
        <v>300</v>
      </c>
      <c r="K96" s="14">
        <v>300</v>
      </c>
      <c r="L96" s="14">
        <v>0</v>
      </c>
      <c r="M96" s="14">
        <v>0</v>
      </c>
      <c r="N96" s="14">
        <v>0</v>
      </c>
      <c r="O96" s="13">
        <f>P96+Q96+R96+S96</f>
        <v>300</v>
      </c>
      <c r="P96" s="14">
        <v>300</v>
      </c>
      <c r="Q96" s="14">
        <v>0</v>
      </c>
      <c r="R96" s="14">
        <v>0</v>
      </c>
      <c r="S96" s="14">
        <v>0</v>
      </c>
      <c r="T96" s="13">
        <f>U96+V96+W96+X96</f>
        <v>300</v>
      </c>
      <c r="U96" s="14">
        <v>300</v>
      </c>
      <c r="V96" s="14">
        <v>0</v>
      </c>
      <c r="W96" s="14">
        <v>0</v>
      </c>
      <c r="X96" s="14">
        <v>0</v>
      </c>
      <c r="Y96" s="13">
        <f>Z96+AA96+AB96+AC96</f>
        <v>300</v>
      </c>
      <c r="Z96" s="14">
        <v>300</v>
      </c>
      <c r="AA96" s="14">
        <v>0</v>
      </c>
      <c r="AB96" s="14">
        <v>0</v>
      </c>
      <c r="AC96" s="14">
        <v>0</v>
      </c>
      <c r="AD96" s="13">
        <f>E96+J96+O96+T96+Y96</f>
        <v>1500</v>
      </c>
    </row>
    <row r="97" spans="1:30" ht="16.5" x14ac:dyDescent="0.25">
      <c r="A97" s="137" t="s">
        <v>79</v>
      </c>
      <c r="B97" s="138"/>
      <c r="C97" s="139"/>
      <c r="D97" s="69"/>
      <c r="E97" s="31">
        <f t="shared" ref="E97:AD97" si="31">SUM(E94:E96)</f>
        <v>300</v>
      </c>
      <c r="F97" s="31">
        <f t="shared" si="31"/>
        <v>300</v>
      </c>
      <c r="G97" s="31">
        <f t="shared" si="31"/>
        <v>0</v>
      </c>
      <c r="H97" s="31">
        <f t="shared" si="31"/>
        <v>0</v>
      </c>
      <c r="I97" s="31">
        <f t="shared" si="31"/>
        <v>0</v>
      </c>
      <c r="J97" s="31">
        <f t="shared" si="31"/>
        <v>300</v>
      </c>
      <c r="K97" s="31">
        <f t="shared" si="31"/>
        <v>300</v>
      </c>
      <c r="L97" s="31">
        <f t="shared" si="31"/>
        <v>0</v>
      </c>
      <c r="M97" s="31">
        <f t="shared" si="31"/>
        <v>0</v>
      </c>
      <c r="N97" s="31">
        <f t="shared" si="31"/>
        <v>0</v>
      </c>
      <c r="O97" s="31">
        <f t="shared" si="31"/>
        <v>300</v>
      </c>
      <c r="P97" s="31">
        <f t="shared" si="31"/>
        <v>300</v>
      </c>
      <c r="Q97" s="31">
        <f t="shared" si="31"/>
        <v>0</v>
      </c>
      <c r="R97" s="31">
        <f t="shared" si="31"/>
        <v>0</v>
      </c>
      <c r="S97" s="31">
        <f t="shared" si="31"/>
        <v>0</v>
      </c>
      <c r="T97" s="31">
        <f t="shared" si="31"/>
        <v>12300</v>
      </c>
      <c r="U97" s="31">
        <f t="shared" si="31"/>
        <v>12300</v>
      </c>
      <c r="V97" s="31">
        <f t="shared" si="31"/>
        <v>0</v>
      </c>
      <c r="W97" s="31">
        <f t="shared" si="31"/>
        <v>0</v>
      </c>
      <c r="X97" s="31">
        <f t="shared" si="31"/>
        <v>0</v>
      </c>
      <c r="Y97" s="31">
        <f t="shared" si="31"/>
        <v>12300</v>
      </c>
      <c r="Z97" s="31">
        <f t="shared" si="31"/>
        <v>12300</v>
      </c>
      <c r="AA97" s="31">
        <f t="shared" si="31"/>
        <v>0</v>
      </c>
      <c r="AB97" s="31">
        <f t="shared" si="31"/>
        <v>0</v>
      </c>
      <c r="AC97" s="31">
        <f t="shared" si="31"/>
        <v>0</v>
      </c>
      <c r="AD97" s="31">
        <f t="shared" si="31"/>
        <v>25500</v>
      </c>
    </row>
    <row r="98" spans="1:30" ht="18.75" customHeight="1" x14ac:dyDescent="0.25">
      <c r="A98" s="66">
        <v>14</v>
      </c>
      <c r="B98" s="134" t="s">
        <v>156</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35"/>
      <c r="AD98" s="136"/>
    </row>
    <row r="99" spans="1:30" ht="140.25" customHeight="1" x14ac:dyDescent="0.25">
      <c r="A99" s="48" t="s">
        <v>152</v>
      </c>
      <c r="B99" s="52" t="s">
        <v>185</v>
      </c>
      <c r="C99" s="53" t="s">
        <v>155</v>
      </c>
      <c r="D99" s="70" t="s">
        <v>93</v>
      </c>
      <c r="E99" s="54">
        <v>0</v>
      </c>
      <c r="F99" s="54">
        <v>0</v>
      </c>
      <c r="G99" s="54">
        <v>0</v>
      </c>
      <c r="H99" s="54">
        <v>0</v>
      </c>
      <c r="I99" s="54">
        <v>0</v>
      </c>
      <c r="J99" s="54">
        <v>0</v>
      </c>
      <c r="K99" s="54">
        <v>0</v>
      </c>
      <c r="L99" s="54">
        <v>0</v>
      </c>
      <c r="M99" s="54">
        <v>0</v>
      </c>
      <c r="N99" s="54">
        <v>0</v>
      </c>
      <c r="O99" s="54">
        <v>0</v>
      </c>
      <c r="P99" s="54">
        <v>0</v>
      </c>
      <c r="Q99" s="54">
        <v>0</v>
      </c>
      <c r="R99" s="54">
        <v>0</v>
      </c>
      <c r="S99" s="54">
        <v>0</v>
      </c>
      <c r="T99" s="54">
        <v>2488</v>
      </c>
      <c r="U99" s="54">
        <v>2488</v>
      </c>
      <c r="V99" s="54">
        <v>0</v>
      </c>
      <c r="W99" s="54">
        <v>0</v>
      </c>
      <c r="X99" s="54">
        <v>0</v>
      </c>
      <c r="Y99" s="54">
        <v>2488</v>
      </c>
      <c r="Z99" s="54">
        <v>2488</v>
      </c>
      <c r="AA99" s="54">
        <v>0</v>
      </c>
      <c r="AB99" s="54">
        <v>0</v>
      </c>
      <c r="AC99" s="54">
        <v>0</v>
      </c>
      <c r="AD99" s="55">
        <f>E99+J99+O99+T99+Y99</f>
        <v>4976</v>
      </c>
    </row>
    <row r="100" spans="1:30" ht="135" customHeight="1" x14ac:dyDescent="0.25">
      <c r="A100" s="48" t="s">
        <v>153</v>
      </c>
      <c r="B100" s="103" t="s">
        <v>186</v>
      </c>
      <c r="C100" s="56" t="s">
        <v>107</v>
      </c>
      <c r="D100" s="70" t="s">
        <v>93</v>
      </c>
      <c r="E100" s="54">
        <v>500</v>
      </c>
      <c r="F100" s="54">
        <v>500</v>
      </c>
      <c r="G100" s="54">
        <v>0</v>
      </c>
      <c r="H100" s="54">
        <v>0</v>
      </c>
      <c r="I100" s="54">
        <v>0</v>
      </c>
      <c r="J100" s="54">
        <v>0</v>
      </c>
      <c r="K100" s="54">
        <v>0</v>
      </c>
      <c r="L100" s="54">
        <v>0</v>
      </c>
      <c r="M100" s="54">
        <v>0</v>
      </c>
      <c r="N100" s="54">
        <v>0</v>
      </c>
      <c r="O100" s="54">
        <v>0</v>
      </c>
      <c r="P100" s="54">
        <v>0</v>
      </c>
      <c r="Q100" s="54">
        <v>0</v>
      </c>
      <c r="R100" s="54">
        <v>0</v>
      </c>
      <c r="S100" s="54">
        <v>0</v>
      </c>
      <c r="T100" s="54">
        <v>6480</v>
      </c>
      <c r="U100" s="54">
        <v>6480</v>
      </c>
      <c r="V100" s="54">
        <v>0</v>
      </c>
      <c r="W100" s="54">
        <v>0</v>
      </c>
      <c r="X100" s="54">
        <v>0</v>
      </c>
      <c r="Y100" s="54">
        <v>6480</v>
      </c>
      <c r="Z100" s="54">
        <v>6480</v>
      </c>
      <c r="AA100" s="54">
        <v>0</v>
      </c>
      <c r="AB100" s="54">
        <v>0</v>
      </c>
      <c r="AC100" s="54">
        <v>0</v>
      </c>
      <c r="AD100" s="55">
        <f>E100+J100+O100+T100+Y100</f>
        <v>13460</v>
      </c>
    </row>
    <row r="101" spans="1:30" ht="141.75" x14ac:dyDescent="0.25">
      <c r="A101" s="48" t="s">
        <v>157</v>
      </c>
      <c r="B101" s="7" t="s">
        <v>159</v>
      </c>
      <c r="C101" s="57" t="s">
        <v>107</v>
      </c>
      <c r="D101" s="70" t="s">
        <v>93</v>
      </c>
      <c r="E101" s="54">
        <v>2880</v>
      </c>
      <c r="F101" s="54">
        <v>2880</v>
      </c>
      <c r="G101" s="54">
        <v>0</v>
      </c>
      <c r="H101" s="54">
        <v>0</v>
      </c>
      <c r="I101" s="54">
        <v>0</v>
      </c>
      <c r="J101" s="54">
        <v>0</v>
      </c>
      <c r="K101" s="54">
        <v>0</v>
      </c>
      <c r="L101" s="54">
        <v>0</v>
      </c>
      <c r="M101" s="54">
        <v>0</v>
      </c>
      <c r="N101" s="54">
        <v>0</v>
      </c>
      <c r="O101" s="54">
        <v>0</v>
      </c>
      <c r="P101" s="54">
        <v>0</v>
      </c>
      <c r="Q101" s="54">
        <v>0</v>
      </c>
      <c r="R101" s="54">
        <v>0</v>
      </c>
      <c r="S101" s="54">
        <v>0</v>
      </c>
      <c r="T101" s="54">
        <v>5760</v>
      </c>
      <c r="U101" s="54">
        <v>5760</v>
      </c>
      <c r="V101" s="54">
        <v>0</v>
      </c>
      <c r="W101" s="54">
        <v>0</v>
      </c>
      <c r="X101" s="54">
        <v>0</v>
      </c>
      <c r="Y101" s="54">
        <v>5760</v>
      </c>
      <c r="Z101" s="54">
        <v>5760</v>
      </c>
      <c r="AA101" s="54">
        <v>0</v>
      </c>
      <c r="AB101" s="54">
        <v>0</v>
      </c>
      <c r="AC101" s="54">
        <v>0</v>
      </c>
      <c r="AD101" s="55">
        <f>E101+J101+O101+T101+Y101</f>
        <v>14400</v>
      </c>
    </row>
    <row r="102" spans="1:30" ht="16.5" x14ac:dyDescent="0.25">
      <c r="A102" s="137" t="s">
        <v>154</v>
      </c>
      <c r="B102" s="138"/>
      <c r="C102" s="139"/>
      <c r="D102" s="48"/>
      <c r="E102" s="55">
        <f>E100+E101</f>
        <v>3380</v>
      </c>
      <c r="F102" s="55">
        <f>F99+F100+F101</f>
        <v>3380</v>
      </c>
      <c r="G102" s="55">
        <f>G100</f>
        <v>0</v>
      </c>
      <c r="H102" s="55">
        <f>I100</f>
        <v>0</v>
      </c>
      <c r="I102" s="55">
        <f t="shared" ref="I102:V102" si="32">I100</f>
        <v>0</v>
      </c>
      <c r="J102" s="55">
        <f>K102+L102+M102+N102</f>
        <v>0</v>
      </c>
      <c r="K102" s="55">
        <f>K99+K100+K101</f>
        <v>0</v>
      </c>
      <c r="L102" s="55">
        <f t="shared" si="32"/>
        <v>0</v>
      </c>
      <c r="M102" s="55">
        <f t="shared" si="32"/>
        <v>0</v>
      </c>
      <c r="N102" s="55">
        <f t="shared" si="32"/>
        <v>0</v>
      </c>
      <c r="O102" s="55">
        <f>P102+Q102+R102+S102</f>
        <v>0</v>
      </c>
      <c r="P102" s="55">
        <f>P99+P100+P101</f>
        <v>0</v>
      </c>
      <c r="Q102" s="55">
        <f t="shared" si="32"/>
        <v>0</v>
      </c>
      <c r="R102" s="55">
        <f t="shared" si="32"/>
        <v>0</v>
      </c>
      <c r="S102" s="55">
        <f t="shared" si="32"/>
        <v>0</v>
      </c>
      <c r="T102" s="55">
        <f>U102+V102+W102+X102</f>
        <v>14728</v>
      </c>
      <c r="U102" s="55">
        <f>U99+U100+U101</f>
        <v>14728</v>
      </c>
      <c r="V102" s="55">
        <f t="shared" si="32"/>
        <v>0</v>
      </c>
      <c r="W102" s="55">
        <f>V100</f>
        <v>0</v>
      </c>
      <c r="X102" s="55">
        <f t="shared" ref="X102:AC102" si="33">X100</f>
        <v>0</v>
      </c>
      <c r="Y102" s="55">
        <f>Z102+AA102+AB102+AC102</f>
        <v>14728</v>
      </c>
      <c r="Z102" s="55">
        <f>Z99+Z100+Z101</f>
        <v>14728</v>
      </c>
      <c r="AA102" s="55">
        <f t="shared" si="33"/>
        <v>0</v>
      </c>
      <c r="AB102" s="55">
        <f t="shared" si="33"/>
        <v>0</v>
      </c>
      <c r="AC102" s="55">
        <f t="shared" si="33"/>
        <v>0</v>
      </c>
      <c r="AD102" s="55">
        <f>E102+J102+O102+T102+Y102</f>
        <v>32836</v>
      </c>
    </row>
    <row r="103" spans="1:30" ht="18.75" customHeight="1" x14ac:dyDescent="0.25">
      <c r="A103" s="66"/>
      <c r="B103" s="134" t="s">
        <v>166</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6"/>
    </row>
    <row r="104" spans="1:30" ht="83.25" customHeight="1" x14ac:dyDescent="0.25">
      <c r="A104" s="48" t="s">
        <v>188</v>
      </c>
      <c r="B104" s="82" t="s">
        <v>167</v>
      </c>
      <c r="C104" s="6" t="s">
        <v>14</v>
      </c>
      <c r="D104" s="81" t="s">
        <v>168</v>
      </c>
      <c r="E104" s="83">
        <v>0</v>
      </c>
      <c r="F104" s="83">
        <v>0</v>
      </c>
      <c r="G104" s="83">
        <v>0</v>
      </c>
      <c r="H104" s="83">
        <v>0</v>
      </c>
      <c r="I104" s="83">
        <v>0</v>
      </c>
      <c r="J104" s="83">
        <v>0</v>
      </c>
      <c r="K104" s="83">
        <v>0</v>
      </c>
      <c r="L104" s="83">
        <v>0</v>
      </c>
      <c r="M104" s="83">
        <v>0</v>
      </c>
      <c r="N104" s="83">
        <v>0</v>
      </c>
      <c r="O104" s="83">
        <v>0</v>
      </c>
      <c r="P104" s="83">
        <v>0</v>
      </c>
      <c r="Q104" s="83">
        <v>0</v>
      </c>
      <c r="R104" s="83">
        <v>0</v>
      </c>
      <c r="S104" s="83">
        <v>0</v>
      </c>
      <c r="T104" s="83">
        <f>U104+V104+W104+X104</f>
        <v>3942</v>
      </c>
      <c r="U104" s="83">
        <v>3942</v>
      </c>
      <c r="V104" s="83">
        <v>0</v>
      </c>
      <c r="W104" s="83">
        <v>0</v>
      </c>
      <c r="X104" s="83">
        <v>0</v>
      </c>
      <c r="Y104" s="83">
        <f>Z104+AA104+AB104+AC104</f>
        <v>3942</v>
      </c>
      <c r="Z104" s="86">
        <v>3942</v>
      </c>
      <c r="AA104" s="86">
        <v>0</v>
      </c>
      <c r="AB104" s="86">
        <v>0</v>
      </c>
      <c r="AC104" s="86">
        <v>0</v>
      </c>
      <c r="AD104" s="87">
        <f>E104+J104+O104+T104+Y104</f>
        <v>7884</v>
      </c>
    </row>
    <row r="105" spans="1:30" ht="18.75" customHeight="1" x14ac:dyDescent="0.25">
      <c r="A105" s="66" t="s">
        <v>169</v>
      </c>
      <c r="B105" s="99"/>
      <c r="C105" s="80"/>
      <c r="D105" s="80"/>
      <c r="E105" s="84">
        <f t="shared" ref="E105:AD105" si="34">E104</f>
        <v>0</v>
      </c>
      <c r="F105" s="84">
        <f t="shared" si="34"/>
        <v>0</v>
      </c>
      <c r="G105" s="84">
        <f t="shared" si="34"/>
        <v>0</v>
      </c>
      <c r="H105" s="84">
        <f t="shared" si="34"/>
        <v>0</v>
      </c>
      <c r="I105" s="84">
        <f t="shared" si="34"/>
        <v>0</v>
      </c>
      <c r="J105" s="84">
        <f t="shared" si="34"/>
        <v>0</v>
      </c>
      <c r="K105" s="84">
        <f t="shared" si="34"/>
        <v>0</v>
      </c>
      <c r="L105" s="84">
        <f t="shared" si="34"/>
        <v>0</v>
      </c>
      <c r="M105" s="84">
        <f t="shared" si="34"/>
        <v>0</v>
      </c>
      <c r="N105" s="84">
        <f t="shared" si="34"/>
        <v>0</v>
      </c>
      <c r="O105" s="84">
        <f t="shared" si="34"/>
        <v>0</v>
      </c>
      <c r="P105" s="84">
        <f t="shared" si="34"/>
        <v>0</v>
      </c>
      <c r="Q105" s="84">
        <f t="shared" si="34"/>
        <v>0</v>
      </c>
      <c r="R105" s="84">
        <f t="shared" si="34"/>
        <v>0</v>
      </c>
      <c r="S105" s="84">
        <f t="shared" si="34"/>
        <v>0</v>
      </c>
      <c r="T105" s="84">
        <f t="shared" si="34"/>
        <v>3942</v>
      </c>
      <c r="U105" s="84">
        <f t="shared" si="34"/>
        <v>3942</v>
      </c>
      <c r="V105" s="84">
        <f t="shared" si="34"/>
        <v>0</v>
      </c>
      <c r="W105" s="84">
        <f t="shared" si="34"/>
        <v>0</v>
      </c>
      <c r="X105" s="84">
        <f t="shared" si="34"/>
        <v>0</v>
      </c>
      <c r="Y105" s="84">
        <f t="shared" si="34"/>
        <v>3942</v>
      </c>
      <c r="Z105" s="84">
        <f t="shared" si="34"/>
        <v>3942</v>
      </c>
      <c r="AA105" s="84">
        <f t="shared" si="34"/>
        <v>0</v>
      </c>
      <c r="AB105" s="84">
        <f t="shared" si="34"/>
        <v>0</v>
      </c>
      <c r="AC105" s="84">
        <f t="shared" si="34"/>
        <v>0</v>
      </c>
      <c r="AD105" s="88">
        <f t="shared" si="34"/>
        <v>7884</v>
      </c>
    </row>
    <row r="106" spans="1:30" ht="18.75" x14ac:dyDescent="0.25">
      <c r="A106" s="128" t="s">
        <v>67</v>
      </c>
      <c r="B106" s="128"/>
      <c r="C106" s="128"/>
      <c r="D106" s="68"/>
      <c r="E106" s="107">
        <f>F106+G106+H106+I106</f>
        <v>187405</v>
      </c>
      <c r="F106" s="107">
        <f>F20+F25+F29+F49+F54+F57+F61+F66+F69+F73+F85+F92+F97+F102</f>
        <v>136771</v>
      </c>
      <c r="G106" s="107">
        <f>G49+G83+G84</f>
        <v>45966</v>
      </c>
      <c r="H106" s="107">
        <f>SUM(H20,H25,H29,H49,H54,H57,H61,H66,H69,H73,H85,H92,H97)</f>
        <v>0</v>
      </c>
      <c r="I106" s="107">
        <f>SUM(I20,I25,I29,I49,I54,I57,I61,I66,I69,I73,I85,I92,I97)</f>
        <v>4668</v>
      </c>
      <c r="J106" s="58">
        <f>K106+L106+M106+N106</f>
        <v>70176</v>
      </c>
      <c r="K106" s="58">
        <f>K20+K25+K29+K49+K54+K57+K61+K66+K69+K73+K85+K92+K97+K102+K105</f>
        <v>70176</v>
      </c>
      <c r="L106" s="58">
        <f>SUM(L20,L25,L29,L49,L54,L57,L61,L66,L69,L73,L85,L92,L97)</f>
        <v>0</v>
      </c>
      <c r="M106" s="58">
        <f>SUM(M20,M25,M29,M49,M54,M57,M61,M66,M69,M73,M85,M92,M97)</f>
        <v>0</v>
      </c>
      <c r="N106" s="58">
        <f>SUM(N20,N25,N29,N49,N54,N57,N61,N66,N69,N73,N85,N92,N97)</f>
        <v>0</v>
      </c>
      <c r="O106" s="58">
        <f>P106+Q106+R106+S106</f>
        <v>70176</v>
      </c>
      <c r="P106" s="58">
        <f>P20+P25+P29+P49+P54+P57+P61+P66+P69+P73+P85+P92+P97+P102+P105</f>
        <v>70176</v>
      </c>
      <c r="Q106" s="58">
        <f>SUM(Q20,Q25,Q29,Q49,Q54,Q57,Q61,Q66,Q69,Q73,Q85,Q92,Q97)</f>
        <v>0</v>
      </c>
      <c r="R106" s="58">
        <f>SUM(R20,R25,R29,R49,R54,R57,R61,R66,R69,R73,R85,R92,R97)</f>
        <v>0</v>
      </c>
      <c r="S106" s="58">
        <f>SUM(S20,S25,S29,S49,S54,S57,S61,S66,S69,S73,S85,S92,S97)</f>
        <v>0</v>
      </c>
      <c r="T106" s="58">
        <f>U106+V106+W106+X106</f>
        <v>186664.3</v>
      </c>
      <c r="U106" s="58">
        <f>U20+U25+U29+U49+U54+U57+U61+U66+U69+U73+U85+U92+U97+U102+U105</f>
        <v>180784.3</v>
      </c>
      <c r="V106" s="58">
        <f>SUM(V20,V25,V29,V49,V54,V57,V61,V66,V69,V73,V85,V92,V97)</f>
        <v>0</v>
      </c>
      <c r="W106" s="58">
        <f>SUM(W20,W25,W29,W49,W54,W57,W61,W66,W69,W73,W85,W92,W97)</f>
        <v>0</v>
      </c>
      <c r="X106" s="58">
        <f>SUM(X20,X25,X29,X49,X54,X57,X61,X66,X69,X73,X85,X92,X97)</f>
        <v>5880</v>
      </c>
      <c r="Y106" s="58">
        <f>Z106+AA106+AB106+AC106</f>
        <v>186674.3</v>
      </c>
      <c r="Z106" s="58">
        <f>Z20+Z25+Z29+Z49+Z54+Z57+Z61+Z66+Z69+Z73+Z85+Z92+Z97+Z102+Z105</f>
        <v>180794.3</v>
      </c>
      <c r="AA106" s="58">
        <f>SUM(AA20,AA25,AA29,AA49,AA54,AA57,AA61,AA66,AA69,AA73,AA85,AA92,AA97)</f>
        <v>0</v>
      </c>
      <c r="AB106" s="58">
        <f>SUM(AB20,AB25,AB29,AB49,AB54,AB57,AB61,AB66,AB69,AB73,AB85,AB92,AB97)</f>
        <v>0</v>
      </c>
      <c r="AC106" s="58">
        <f>SUM(AC20,AC25,AC29,AC49,AC54,AC57,AC61,AC66,AC69,AC73,AC85,AC92,AC97)</f>
        <v>5880</v>
      </c>
      <c r="AD106" s="58">
        <f>E106+J106+O106+T106+Y106</f>
        <v>701095.6</v>
      </c>
    </row>
    <row r="107" spans="1:30" x14ac:dyDescent="0.25">
      <c r="E107" s="59"/>
      <c r="F107" s="59"/>
      <c r="G107" s="59"/>
      <c r="H107" s="59"/>
      <c r="I107" s="59"/>
      <c r="J107" s="59"/>
    </row>
    <row r="108" spans="1:30" x14ac:dyDescent="0.25">
      <c r="A108" s="22" t="s">
        <v>202</v>
      </c>
      <c r="K108" s="60"/>
      <c r="L108" s="61"/>
      <c r="M108" s="61"/>
      <c r="N108" s="61"/>
      <c r="O108" s="61"/>
      <c r="P108" s="61"/>
      <c r="Q108" s="61"/>
      <c r="R108" s="61"/>
      <c r="S108" s="61"/>
      <c r="T108" s="61"/>
      <c r="U108" s="61"/>
      <c r="V108" s="61"/>
      <c r="W108" s="61"/>
    </row>
    <row r="109" spans="1:30" ht="18.75" x14ac:dyDescent="0.3">
      <c r="B109" s="9"/>
      <c r="C109" s="9">
        <v>2020</v>
      </c>
      <c r="D109" s="9"/>
      <c r="J109" s="1">
        <v>2021</v>
      </c>
      <c r="O109" s="1">
        <v>2022</v>
      </c>
      <c r="T109" s="1">
        <v>2023</v>
      </c>
      <c r="Y109" s="1">
        <v>2024</v>
      </c>
    </row>
    <row r="110" spans="1:30" ht="142.5" x14ac:dyDescent="0.3">
      <c r="A110" s="89" t="s">
        <v>201</v>
      </c>
      <c r="B110" s="10" t="s">
        <v>134</v>
      </c>
      <c r="C110" s="62">
        <f>E22+E25+E29+E51+E54+E57+E63+E66+E69+E75+E87+E97+E102</f>
        <v>99415</v>
      </c>
      <c r="D110" s="9"/>
      <c r="I110" s="1" t="s">
        <v>134</v>
      </c>
      <c r="J110" s="11">
        <f>K22+K25+K29+K51+K54+K57+K63+K66+K69+K75+K87+K97</f>
        <v>69558</v>
      </c>
      <c r="N110" s="1" t="s">
        <v>134</v>
      </c>
      <c r="O110" s="11">
        <f>P22+P25+P29+P51+P54+P57+P63+P66+P69+P75+P87+P97</f>
        <v>69558</v>
      </c>
      <c r="S110" s="1" t="s">
        <v>134</v>
      </c>
      <c r="T110" s="11">
        <f>T22+T25+T29+T51+T54+T57+T63+T66+T69+T75+T87+T97+T102</f>
        <v>113733.3</v>
      </c>
      <c r="X110" s="1" t="s">
        <v>134</v>
      </c>
      <c r="Y110" s="11">
        <f>Y22+Y25+Y29+Y51+Y54+Y57+Y63+Y66+Y69+Y75+Y87+Y97+Y102</f>
        <v>113743.3</v>
      </c>
      <c r="AC110" s="11">
        <f>C110+J110+O110+T110+Y110</f>
        <v>466007.6</v>
      </c>
    </row>
    <row r="111" spans="1:30" ht="18.75" hidden="1" x14ac:dyDescent="0.3">
      <c r="B111" s="10" t="s">
        <v>137</v>
      </c>
      <c r="C111" s="62" t="e">
        <f>#REF!+E50+E62+E74+E83+E92</f>
        <v>#REF!</v>
      </c>
      <c r="D111" s="9"/>
      <c r="I111" s="1" t="s">
        <v>137</v>
      </c>
      <c r="J111" s="11" t="e">
        <f>#REF!+J48+J62+J74+J86+J92</f>
        <v>#REF!</v>
      </c>
      <c r="N111" s="1" t="s">
        <v>137</v>
      </c>
      <c r="O111" s="11" t="e">
        <f>#REF!+O50+O62+O72+O92</f>
        <v>#REF!</v>
      </c>
      <c r="S111" s="1" t="s">
        <v>137</v>
      </c>
      <c r="T111" s="11" t="e">
        <f>#REF!+T50+T62+T74+T92</f>
        <v>#REF!</v>
      </c>
      <c r="X111" s="1" t="s">
        <v>137</v>
      </c>
      <c r="Y111" s="11" t="e">
        <f>#REF!+Y50+Y62+Y74+Y92</f>
        <v>#REF!</v>
      </c>
      <c r="AC111" s="11" t="e">
        <f>O111+T111+Y111+J111+C111</f>
        <v>#REF!</v>
      </c>
    </row>
    <row r="112" spans="1:30" ht="18.75" x14ac:dyDescent="0.3">
      <c r="B112" s="10" t="s">
        <v>138</v>
      </c>
      <c r="C112" s="62">
        <f>E21+E105</f>
        <v>64066</v>
      </c>
      <c r="D112" s="9" t="s">
        <v>170</v>
      </c>
      <c r="I112" s="1" t="s">
        <v>140</v>
      </c>
      <c r="J112" s="11">
        <f>J21+J105</f>
        <v>0</v>
      </c>
      <c r="K112" s="1" t="s">
        <v>171</v>
      </c>
      <c r="N112" s="1" t="s">
        <v>140</v>
      </c>
      <c r="O112" s="11">
        <f>O21+O104</f>
        <v>0</v>
      </c>
      <c r="P112" s="1" t="s">
        <v>171</v>
      </c>
      <c r="S112" s="1" t="s">
        <v>140</v>
      </c>
      <c r="T112" s="11">
        <f>T21+T105</f>
        <v>72314</v>
      </c>
      <c r="U112" s="1" t="s">
        <v>171</v>
      </c>
      <c r="X112" s="1" t="s">
        <v>140</v>
      </c>
      <c r="Y112" s="11">
        <f>Y21+Y105</f>
        <v>72314</v>
      </c>
      <c r="Z112" s="1" t="s">
        <v>171</v>
      </c>
      <c r="AC112" s="11">
        <f>C112+J112+O112+T112+Y112</f>
        <v>208694</v>
      </c>
      <c r="AD112" s="1" t="s">
        <v>171</v>
      </c>
    </row>
    <row r="113" spans="2:30" ht="18.75" x14ac:dyDescent="0.3">
      <c r="B113" s="9"/>
      <c r="C113" s="62">
        <f>F13+F14+F17+F105</f>
        <v>59398</v>
      </c>
      <c r="D113" s="9" t="s">
        <v>139</v>
      </c>
      <c r="J113" s="11">
        <f>K13+K14+K17+K18</f>
        <v>0</v>
      </c>
      <c r="K113" s="1" t="s">
        <v>172</v>
      </c>
      <c r="O113" s="11">
        <f>P21</f>
        <v>0</v>
      </c>
      <c r="P113" s="1" t="s">
        <v>172</v>
      </c>
      <c r="T113" s="11">
        <f>U21</f>
        <v>62492</v>
      </c>
      <c r="U113" s="1" t="s">
        <v>172</v>
      </c>
      <c r="Y113" s="11">
        <f>Z21</f>
        <v>62492</v>
      </c>
      <c r="Z113" s="1" t="s">
        <v>172</v>
      </c>
      <c r="AC113" s="11">
        <f>C113+J113+O113+T113+Y113</f>
        <v>184382</v>
      </c>
      <c r="AD113" s="1" t="s">
        <v>172</v>
      </c>
    </row>
    <row r="114" spans="2:30" ht="18.75" x14ac:dyDescent="0.3">
      <c r="B114" s="10" t="s">
        <v>137</v>
      </c>
      <c r="C114" s="62">
        <f>E50+E62+E74+E92</f>
        <v>618</v>
      </c>
      <c r="D114" s="9"/>
      <c r="I114" s="1" t="s">
        <v>137</v>
      </c>
      <c r="J114" s="11">
        <f>K50+K62+K74+K92</f>
        <v>618</v>
      </c>
      <c r="K114" s="11"/>
      <c r="N114" s="1" t="s">
        <v>137</v>
      </c>
      <c r="O114" s="11">
        <f>P50+P62+P74+P92</f>
        <v>618</v>
      </c>
      <c r="S114" s="1" t="s">
        <v>137</v>
      </c>
      <c r="T114" s="11">
        <f>T50+T62+T74+T92</f>
        <v>617</v>
      </c>
      <c r="X114" s="1" t="s">
        <v>173</v>
      </c>
      <c r="Y114" s="11">
        <f>Y50+Y62+Y74+Y92</f>
        <v>617</v>
      </c>
      <c r="AC114" s="11">
        <f>C114+J114+O114+T114+Y114</f>
        <v>3088</v>
      </c>
    </row>
    <row r="115" spans="2:30" ht="18.75" x14ac:dyDescent="0.3">
      <c r="B115" s="9"/>
      <c r="C115" s="62">
        <f>C110+C113+C114</f>
        <v>159431</v>
      </c>
      <c r="D115" s="9"/>
      <c r="J115" s="11"/>
      <c r="O115" s="11"/>
      <c r="T115" s="11">
        <f>T110+T112+T114</f>
        <v>186664.3</v>
      </c>
      <c r="Y115" s="11">
        <f>Y110+Y112+Y114</f>
        <v>186674.3</v>
      </c>
      <c r="AC115" s="11">
        <f>C115+J115+O115+T115+Y115</f>
        <v>532769.6</v>
      </c>
    </row>
    <row r="116" spans="2:30" ht="18.75" x14ac:dyDescent="0.3">
      <c r="B116" s="9"/>
      <c r="C116" s="62">
        <f>C115+23068</f>
        <v>182499</v>
      </c>
      <c r="D116" s="9"/>
      <c r="J116" s="11"/>
      <c r="O116" s="11"/>
      <c r="T116" s="11"/>
      <c r="Y116" s="11"/>
    </row>
    <row r="117" spans="2:30" ht="18.75" x14ac:dyDescent="0.3">
      <c r="B117" s="9"/>
      <c r="C117" s="9"/>
      <c r="D117" s="9"/>
    </row>
    <row r="118" spans="2:30" x14ac:dyDescent="0.25">
      <c r="B118" s="76" t="s">
        <v>195</v>
      </c>
      <c r="C118" s="11">
        <f>I106+X106+AC106</f>
        <v>16428</v>
      </c>
    </row>
    <row r="119" spans="2:30" x14ac:dyDescent="0.25">
      <c r="B119" s="77" t="s">
        <v>196</v>
      </c>
      <c r="C119" s="11">
        <f>F106+K106+P106+U106+Z106</f>
        <v>638701.6</v>
      </c>
    </row>
    <row r="120" spans="2:30" x14ac:dyDescent="0.25">
      <c r="B120" s="77" t="s">
        <v>197</v>
      </c>
      <c r="C120" s="11">
        <f>G106</f>
        <v>45966</v>
      </c>
    </row>
    <row r="121" spans="2:30" x14ac:dyDescent="0.25">
      <c r="C121" s="11">
        <f>SUM(C118:C120)</f>
        <v>701095.6</v>
      </c>
      <c r="AC121" s="11">
        <f>AC115-865014</f>
        <v>-332244.40000000002</v>
      </c>
    </row>
    <row r="123" spans="2:30" x14ac:dyDescent="0.25">
      <c r="B123" s="11">
        <f>127165-F106</f>
        <v>-9606</v>
      </c>
    </row>
    <row r="125" spans="2:30" x14ac:dyDescent="0.25">
      <c r="Y125" s="63">
        <f>973249000-19710000-88655000</f>
        <v>864884000</v>
      </c>
    </row>
    <row r="128" spans="2:30" x14ac:dyDescent="0.25">
      <c r="C128" s="1" t="s">
        <v>160</v>
      </c>
      <c r="D128" s="63">
        <f>3000*1314</f>
        <v>3942000</v>
      </c>
      <c r="E128" s="63">
        <f>D128*5</f>
        <v>19710000</v>
      </c>
      <c r="F128" s="1" t="s">
        <v>161</v>
      </c>
    </row>
    <row r="129" spans="3:6" x14ac:dyDescent="0.25">
      <c r="C129" s="1" t="s">
        <v>162</v>
      </c>
      <c r="D129" s="63">
        <v>17731000</v>
      </c>
      <c r="E129" s="63">
        <f>D129*5</f>
        <v>88655000</v>
      </c>
      <c r="F129" s="1" t="s">
        <v>161</v>
      </c>
    </row>
    <row r="134" spans="3:6" x14ac:dyDescent="0.25">
      <c r="D134" s="11">
        <f>G106+L106+Q106+V106+AA106</f>
        <v>45966</v>
      </c>
    </row>
  </sheetData>
  <mergeCells count="50">
    <mergeCell ref="K3:AD3"/>
    <mergeCell ref="A5:AD5"/>
    <mergeCell ref="A7:A9"/>
    <mergeCell ref="B7:B9"/>
    <mergeCell ref="C7:C9"/>
    <mergeCell ref="D7:D9"/>
    <mergeCell ref="E7:AD7"/>
    <mergeCell ref="E8:I8"/>
    <mergeCell ref="J8:N8"/>
    <mergeCell ref="T8:X8"/>
    <mergeCell ref="AD8:AD9"/>
    <mergeCell ref="A11:AD11"/>
    <mergeCell ref="B12:AD12"/>
    <mergeCell ref="A20:C20"/>
    <mergeCell ref="B23:AD23"/>
    <mergeCell ref="O8:S8"/>
    <mergeCell ref="Y8:AC8"/>
    <mergeCell ref="C13:C14"/>
    <mergeCell ref="C15:C16"/>
    <mergeCell ref="A61:C61"/>
    <mergeCell ref="A25:C25"/>
    <mergeCell ref="B26:AD26"/>
    <mergeCell ref="A29:C29"/>
    <mergeCell ref="B30:AD30"/>
    <mergeCell ref="C31:C35"/>
    <mergeCell ref="A49:C49"/>
    <mergeCell ref="C38:C39"/>
    <mergeCell ref="C41:C45"/>
    <mergeCell ref="B52:AD52"/>
    <mergeCell ref="A54:C54"/>
    <mergeCell ref="B55:AD55"/>
    <mergeCell ref="A57:C57"/>
    <mergeCell ref="B58:AD58"/>
    <mergeCell ref="C27:C28"/>
    <mergeCell ref="B88:AD88"/>
    <mergeCell ref="B103:AD103"/>
    <mergeCell ref="B64:AD64"/>
    <mergeCell ref="A66:C66"/>
    <mergeCell ref="B67:AD67"/>
    <mergeCell ref="A69:C69"/>
    <mergeCell ref="B70:AD70"/>
    <mergeCell ref="A73:C73"/>
    <mergeCell ref="A97:C97"/>
    <mergeCell ref="A106:C106"/>
    <mergeCell ref="C89:C91"/>
    <mergeCell ref="A92:C92"/>
    <mergeCell ref="C94:C96"/>
    <mergeCell ref="B93:AD93"/>
    <mergeCell ref="B98:AD98"/>
    <mergeCell ref="A102:C102"/>
  </mergeCells>
  <pageMargins left="0.19685039370078741" right="0.15748031496062992" top="0.35433070866141736" bottom="0.23622047244094491" header="0.19685039370078741" footer="0.15748031496062992"/>
  <pageSetup paperSize="9" scale="3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134"/>
  <sheetViews>
    <sheetView tabSelected="1" view="pageBreakPreview" zoomScale="60" workbookViewId="0">
      <pane xSplit="14" ySplit="13" topLeftCell="O105" activePane="bottomRight" state="frozen"/>
      <selection pane="topRight" activeCell="O1" sqref="O1"/>
      <selection pane="bottomLeft" activeCell="A14" sqref="A14"/>
      <selection pane="bottomRight" activeCell="I18" sqref="I18"/>
    </sheetView>
  </sheetViews>
  <sheetFormatPr defaultRowHeight="15.75" x14ac:dyDescent="0.25"/>
  <cols>
    <col min="1" max="1" width="5.85546875" style="22" customWidth="1"/>
    <col min="2" max="2" width="57.42578125" style="1" customWidth="1"/>
    <col min="3" max="3" width="15.5703125" style="1" customWidth="1"/>
    <col min="4" max="4" width="17.140625" style="1" customWidth="1"/>
    <col min="5" max="5" width="16.42578125" style="1" customWidth="1"/>
    <col min="6" max="6" width="12.5703125" style="1" customWidth="1"/>
    <col min="7" max="7" width="13" style="1" customWidth="1"/>
    <col min="8" max="8" width="6.7109375" style="1" customWidth="1"/>
    <col min="9" max="9" width="11.28515625" style="1" customWidth="1"/>
    <col min="10" max="10" width="17.85546875" style="1" customWidth="1"/>
    <col min="11" max="11" width="13.28515625" style="1" customWidth="1"/>
    <col min="12" max="12" width="11.5703125" style="1" customWidth="1"/>
    <col min="13" max="13" width="5.28515625" style="1" customWidth="1"/>
    <col min="14" max="14" width="9.7109375" style="1" customWidth="1"/>
    <col min="15" max="15" width="18.28515625" style="1" customWidth="1"/>
    <col min="16" max="16" width="13" style="1" customWidth="1"/>
    <col min="17" max="18" width="9.7109375" style="1" customWidth="1"/>
    <col min="19" max="19" width="13" style="1" customWidth="1"/>
    <col min="20" max="21" width="12.7109375" style="1" customWidth="1"/>
    <col min="22" max="22" width="11.85546875" style="1" customWidth="1"/>
    <col min="23" max="23" width="6.140625" style="1" customWidth="1"/>
    <col min="24" max="24" width="9.7109375" style="1" customWidth="1"/>
    <col min="25" max="25" width="17.42578125" style="1" customWidth="1"/>
    <col min="26" max="26" width="14.5703125" style="1" customWidth="1"/>
    <col min="27" max="28" width="9.7109375" style="1" customWidth="1"/>
    <col min="29" max="29" width="14.28515625" style="1" customWidth="1"/>
    <col min="30" max="30" width="21.7109375" style="1" customWidth="1"/>
    <col min="31" max="16384" width="9.140625" style="16"/>
  </cols>
  <sheetData>
    <row r="1" spans="1:30" x14ac:dyDescent="0.25">
      <c r="Z1" s="1" t="s">
        <v>199</v>
      </c>
    </row>
    <row r="2" spans="1:30" x14ac:dyDescent="0.25">
      <c r="Z2" s="1" t="s">
        <v>200</v>
      </c>
    </row>
    <row r="3" spans="1:30" x14ac:dyDescent="0.25">
      <c r="K3" s="157"/>
      <c r="L3" s="157"/>
      <c r="M3" s="157"/>
      <c r="N3" s="157"/>
      <c r="O3" s="157"/>
      <c r="P3" s="157"/>
      <c r="Q3" s="157"/>
      <c r="R3" s="157"/>
      <c r="S3" s="157"/>
      <c r="T3" s="157"/>
      <c r="U3" s="157"/>
      <c r="V3" s="157"/>
      <c r="W3" s="157"/>
      <c r="X3" s="157"/>
      <c r="Y3" s="157"/>
      <c r="Z3" s="157"/>
      <c r="AA3" s="157"/>
      <c r="AB3" s="157"/>
      <c r="AC3" s="157"/>
      <c r="AD3" s="157"/>
    </row>
    <row r="4" spans="1:30" ht="55.5" customHeight="1" x14ac:dyDescent="0.25">
      <c r="Z4" s="163" t="s">
        <v>208</v>
      </c>
      <c r="AA4" s="164"/>
      <c r="AB4" s="164"/>
      <c r="AC4" s="164"/>
      <c r="AD4" s="164"/>
    </row>
    <row r="5" spans="1:30" ht="18.75" x14ac:dyDescent="0.3">
      <c r="A5" s="158" t="s">
        <v>0</v>
      </c>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row>
    <row r="7" spans="1:30" x14ac:dyDescent="0.25">
      <c r="A7" s="156" t="s">
        <v>1</v>
      </c>
      <c r="B7" s="156" t="s">
        <v>142</v>
      </c>
      <c r="C7" s="156" t="s">
        <v>2</v>
      </c>
      <c r="D7" s="159" t="s">
        <v>3</v>
      </c>
      <c r="E7" s="162" t="s">
        <v>4</v>
      </c>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row>
    <row r="8" spans="1:30" x14ac:dyDescent="0.25">
      <c r="A8" s="156"/>
      <c r="B8" s="156"/>
      <c r="C8" s="156"/>
      <c r="D8" s="160"/>
      <c r="E8" s="156" t="s">
        <v>88</v>
      </c>
      <c r="F8" s="156"/>
      <c r="G8" s="156"/>
      <c r="H8" s="156"/>
      <c r="I8" s="156"/>
      <c r="J8" s="156" t="s">
        <v>89</v>
      </c>
      <c r="K8" s="156"/>
      <c r="L8" s="156"/>
      <c r="M8" s="156"/>
      <c r="N8" s="156"/>
      <c r="O8" s="156" t="s">
        <v>90</v>
      </c>
      <c r="P8" s="156"/>
      <c r="Q8" s="156"/>
      <c r="R8" s="156"/>
      <c r="S8" s="156"/>
      <c r="T8" s="156" t="s">
        <v>91</v>
      </c>
      <c r="U8" s="156"/>
      <c r="V8" s="156"/>
      <c r="W8" s="156"/>
      <c r="X8" s="156"/>
      <c r="Y8" s="156" t="s">
        <v>92</v>
      </c>
      <c r="Z8" s="156"/>
      <c r="AA8" s="156"/>
      <c r="AB8" s="156"/>
      <c r="AC8" s="156"/>
      <c r="AD8" s="156" t="s">
        <v>5</v>
      </c>
    </row>
    <row r="9" spans="1:30" ht="127.5" x14ac:dyDescent="0.25">
      <c r="A9" s="156"/>
      <c r="B9" s="156"/>
      <c r="C9" s="156"/>
      <c r="D9" s="161"/>
      <c r="E9" s="114" t="s">
        <v>6</v>
      </c>
      <c r="F9" s="23" t="s">
        <v>7</v>
      </c>
      <c r="G9" s="23" t="s">
        <v>8</v>
      </c>
      <c r="H9" s="23" t="s">
        <v>9</v>
      </c>
      <c r="I9" s="24" t="s">
        <v>10</v>
      </c>
      <c r="J9" s="114" t="s">
        <v>6</v>
      </c>
      <c r="K9" s="23" t="s">
        <v>7</v>
      </c>
      <c r="L9" s="23" t="s">
        <v>8</v>
      </c>
      <c r="M9" s="23" t="s">
        <v>9</v>
      </c>
      <c r="N9" s="24" t="s">
        <v>10</v>
      </c>
      <c r="O9" s="114" t="s">
        <v>6</v>
      </c>
      <c r="P9" s="23" t="s">
        <v>7</v>
      </c>
      <c r="Q9" s="23" t="s">
        <v>8</v>
      </c>
      <c r="R9" s="23" t="s">
        <v>9</v>
      </c>
      <c r="S9" s="24" t="s">
        <v>10</v>
      </c>
      <c r="T9" s="114" t="s">
        <v>6</v>
      </c>
      <c r="U9" s="23" t="s">
        <v>7</v>
      </c>
      <c r="V9" s="23" t="s">
        <v>8</v>
      </c>
      <c r="W9" s="23" t="s">
        <v>9</v>
      </c>
      <c r="X9" s="24" t="s">
        <v>10</v>
      </c>
      <c r="Y9" s="114" t="s">
        <v>6</v>
      </c>
      <c r="Z9" s="23" t="s">
        <v>7</v>
      </c>
      <c r="AA9" s="23" t="s">
        <v>8</v>
      </c>
      <c r="AB9" s="23" t="s">
        <v>9</v>
      </c>
      <c r="AC9" s="24" t="s">
        <v>10</v>
      </c>
      <c r="AD9" s="156"/>
    </row>
    <row r="10" spans="1:30" x14ac:dyDescent="0.25">
      <c r="A10" s="2">
        <v>1</v>
      </c>
      <c r="B10" s="2">
        <v>2</v>
      </c>
      <c r="C10" s="2">
        <v>3</v>
      </c>
      <c r="D10" s="2">
        <v>4</v>
      </c>
      <c r="E10" s="2">
        <v>5</v>
      </c>
      <c r="F10" s="2">
        <v>6</v>
      </c>
      <c r="G10" s="2">
        <v>7</v>
      </c>
      <c r="H10" s="2">
        <v>8</v>
      </c>
      <c r="I10" s="2">
        <v>9</v>
      </c>
      <c r="J10" s="2">
        <v>10</v>
      </c>
      <c r="K10" s="2">
        <v>11</v>
      </c>
      <c r="L10" s="2">
        <v>12</v>
      </c>
      <c r="M10" s="2">
        <v>13</v>
      </c>
      <c r="N10" s="2">
        <v>14</v>
      </c>
      <c r="O10" s="2">
        <v>15</v>
      </c>
      <c r="P10" s="2">
        <v>16</v>
      </c>
      <c r="Q10" s="2">
        <v>17</v>
      </c>
      <c r="R10" s="2">
        <v>18</v>
      </c>
      <c r="S10" s="2">
        <v>19</v>
      </c>
      <c r="T10" s="2">
        <v>20</v>
      </c>
      <c r="U10" s="2">
        <v>21</v>
      </c>
      <c r="V10" s="2">
        <v>22</v>
      </c>
      <c r="W10" s="2">
        <v>23</v>
      </c>
      <c r="X10" s="2">
        <v>24</v>
      </c>
      <c r="Y10" s="2">
        <v>25</v>
      </c>
      <c r="Z10" s="2">
        <v>26</v>
      </c>
      <c r="AA10" s="2">
        <v>27</v>
      </c>
      <c r="AB10" s="2">
        <v>28</v>
      </c>
      <c r="AC10" s="2">
        <v>29</v>
      </c>
      <c r="AD10" s="2">
        <v>30</v>
      </c>
    </row>
    <row r="11" spans="1:30" ht="18.75" x14ac:dyDescent="0.25">
      <c r="A11" s="152" t="s">
        <v>86</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4"/>
    </row>
    <row r="12" spans="1:30" ht="18.75" customHeight="1" x14ac:dyDescent="0.25">
      <c r="A12" s="25" t="s">
        <v>11</v>
      </c>
      <c r="B12" s="155" t="s">
        <v>180</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2"/>
    </row>
    <row r="13" spans="1:30" ht="141.75" x14ac:dyDescent="0.25">
      <c r="A13" s="12" t="s">
        <v>12</v>
      </c>
      <c r="B13" s="26" t="s">
        <v>81</v>
      </c>
      <c r="C13" s="146" t="s">
        <v>14</v>
      </c>
      <c r="D13" s="124" t="s">
        <v>93</v>
      </c>
      <c r="E13" s="29">
        <f>SUM(F13:I13)</f>
        <v>43350</v>
      </c>
      <c r="F13" s="30">
        <f>43350</f>
        <v>43350</v>
      </c>
      <c r="G13" s="30">
        <v>0</v>
      </c>
      <c r="H13" s="30">
        <v>0</v>
      </c>
      <c r="I13" s="30">
        <v>0</v>
      </c>
      <c r="J13" s="13">
        <v>0</v>
      </c>
      <c r="K13" s="14">
        <v>0</v>
      </c>
      <c r="L13" s="14">
        <v>0</v>
      </c>
      <c r="M13" s="14">
        <v>0</v>
      </c>
      <c r="N13" s="14">
        <v>0</v>
      </c>
      <c r="O13" s="13">
        <v>0</v>
      </c>
      <c r="P13" s="14">
        <v>0</v>
      </c>
      <c r="Q13" s="14">
        <v>0</v>
      </c>
      <c r="R13" s="14">
        <v>0</v>
      </c>
      <c r="S13" s="14">
        <v>0</v>
      </c>
      <c r="T13" s="13">
        <f>U13+V13+W13+X13</f>
        <v>46425</v>
      </c>
      <c r="U13" s="14">
        <v>46425</v>
      </c>
      <c r="V13" s="14">
        <v>0</v>
      </c>
      <c r="W13" s="14">
        <v>0</v>
      </c>
      <c r="X13" s="14">
        <v>0</v>
      </c>
      <c r="Y13" s="13">
        <f>Z13+AA13+AB13+AC13</f>
        <v>46425</v>
      </c>
      <c r="Z13" s="14">
        <v>46425</v>
      </c>
      <c r="AA13" s="14">
        <v>0</v>
      </c>
      <c r="AB13" s="14">
        <v>0</v>
      </c>
      <c r="AC13" s="14">
        <v>0</v>
      </c>
      <c r="AD13" s="15">
        <f>E13+J13+O13+T13+Y13</f>
        <v>136200</v>
      </c>
    </row>
    <row r="14" spans="1:30" ht="157.5" x14ac:dyDescent="0.25">
      <c r="A14" s="12" t="s">
        <v>13</v>
      </c>
      <c r="B14" s="27" t="s">
        <v>133</v>
      </c>
      <c r="C14" s="148"/>
      <c r="D14" s="124" t="s">
        <v>93</v>
      </c>
      <c r="E14" s="29">
        <f>SUM(F14:I14)</f>
        <v>17350</v>
      </c>
      <c r="F14" s="30">
        <f>12748</f>
        <v>12748</v>
      </c>
      <c r="G14" s="30">
        <v>0</v>
      </c>
      <c r="H14" s="30">
        <v>0</v>
      </c>
      <c r="I14" s="30">
        <f>4602</f>
        <v>4602</v>
      </c>
      <c r="J14" s="13">
        <v>0</v>
      </c>
      <c r="K14" s="14">
        <v>0</v>
      </c>
      <c r="L14" s="14">
        <v>0</v>
      </c>
      <c r="M14" s="14">
        <v>0</v>
      </c>
      <c r="N14" s="14">
        <v>0</v>
      </c>
      <c r="O14" s="13">
        <v>0</v>
      </c>
      <c r="P14" s="14">
        <v>0</v>
      </c>
      <c r="Q14" s="14">
        <v>0</v>
      </c>
      <c r="R14" s="14">
        <v>0</v>
      </c>
      <c r="S14" s="14">
        <v>0</v>
      </c>
      <c r="T14" s="13">
        <f>U14+V14+W14+X14</f>
        <v>19038</v>
      </c>
      <c r="U14" s="14">
        <v>13655</v>
      </c>
      <c r="V14" s="14">
        <v>0</v>
      </c>
      <c r="W14" s="14">
        <v>0</v>
      </c>
      <c r="X14" s="14">
        <v>5383</v>
      </c>
      <c r="Y14" s="13">
        <f>Z14+AA14+AB14+AC14</f>
        <v>19038</v>
      </c>
      <c r="Z14" s="14">
        <v>13655</v>
      </c>
      <c r="AA14" s="14">
        <v>0</v>
      </c>
      <c r="AB14" s="14">
        <v>0</v>
      </c>
      <c r="AC14" s="14">
        <v>5383</v>
      </c>
      <c r="AD14" s="15">
        <f>E14+J14+O14+T14+Y14</f>
        <v>55426</v>
      </c>
    </row>
    <row r="15" spans="1:30" ht="94.5" x14ac:dyDescent="0.25">
      <c r="A15" s="12" t="s">
        <v>15</v>
      </c>
      <c r="B15" s="3" t="s">
        <v>118</v>
      </c>
      <c r="C15" s="145" t="s">
        <v>94</v>
      </c>
      <c r="D15" s="124" t="s">
        <v>93</v>
      </c>
      <c r="E15" s="20">
        <f>F15+G15+H15+I15</f>
        <v>774</v>
      </c>
      <c r="F15" s="21">
        <f>774</f>
        <v>774</v>
      </c>
      <c r="G15" s="30">
        <v>0</v>
      </c>
      <c r="H15" s="30">
        <v>0</v>
      </c>
      <c r="I15" s="30">
        <v>0</v>
      </c>
      <c r="J15" s="13">
        <f>K15+L15+M15+N15</f>
        <v>774</v>
      </c>
      <c r="K15" s="14">
        <v>774</v>
      </c>
      <c r="L15" s="14">
        <v>0</v>
      </c>
      <c r="M15" s="14">
        <v>0</v>
      </c>
      <c r="N15" s="14">
        <v>0</v>
      </c>
      <c r="O15" s="13">
        <f>P15+Q15+R15+S15</f>
        <v>774</v>
      </c>
      <c r="P15" s="14">
        <v>774</v>
      </c>
      <c r="Q15" s="14">
        <v>0</v>
      </c>
      <c r="R15" s="14">
        <v>0</v>
      </c>
      <c r="S15" s="14">
        <v>0</v>
      </c>
      <c r="T15" s="13">
        <f>U15+V15+W15+X15</f>
        <v>774</v>
      </c>
      <c r="U15" s="14">
        <v>774</v>
      </c>
      <c r="V15" s="14">
        <v>0</v>
      </c>
      <c r="W15" s="14">
        <v>0</v>
      </c>
      <c r="X15" s="14">
        <v>0</v>
      </c>
      <c r="Y15" s="13">
        <f>Z15+AA15+AB15+AC15</f>
        <v>774</v>
      </c>
      <c r="Z15" s="14">
        <v>774</v>
      </c>
      <c r="AA15" s="14">
        <v>0</v>
      </c>
      <c r="AB15" s="14">
        <v>0</v>
      </c>
      <c r="AC15" s="14">
        <v>0</v>
      </c>
      <c r="AD15" s="15">
        <f>E15+J15+O15+T15+Y15</f>
        <v>3870</v>
      </c>
    </row>
    <row r="16" spans="1:30" ht="110.25" x14ac:dyDescent="0.25">
      <c r="A16" s="12" t="s">
        <v>16</v>
      </c>
      <c r="B16" s="103" t="s">
        <v>117</v>
      </c>
      <c r="C16" s="145"/>
      <c r="D16" s="124" t="s">
        <v>93</v>
      </c>
      <c r="E16" s="20">
        <f>F16+G16+H16+I16</f>
        <v>8260</v>
      </c>
      <c r="F16" s="21">
        <f>8260</f>
        <v>8260</v>
      </c>
      <c r="G16" s="30">
        <v>0</v>
      </c>
      <c r="H16" s="30">
        <v>0</v>
      </c>
      <c r="I16" s="30">
        <v>0</v>
      </c>
      <c r="J16" s="13">
        <v>8260</v>
      </c>
      <c r="K16" s="14">
        <v>8260</v>
      </c>
      <c r="L16" s="14">
        <v>0</v>
      </c>
      <c r="M16" s="14">
        <v>0</v>
      </c>
      <c r="N16" s="14">
        <v>0</v>
      </c>
      <c r="O16" s="13">
        <v>8260</v>
      </c>
      <c r="P16" s="14">
        <v>8260</v>
      </c>
      <c r="Q16" s="14">
        <v>0</v>
      </c>
      <c r="R16" s="14">
        <v>0</v>
      </c>
      <c r="S16" s="14">
        <v>0</v>
      </c>
      <c r="T16" s="13">
        <v>12655.3</v>
      </c>
      <c r="U16" s="14">
        <v>12655.3</v>
      </c>
      <c r="V16" s="14">
        <v>0</v>
      </c>
      <c r="W16" s="14">
        <v>0</v>
      </c>
      <c r="X16" s="14">
        <v>0</v>
      </c>
      <c r="Y16" s="14">
        <v>12655.3</v>
      </c>
      <c r="Z16" s="14">
        <v>12655.3</v>
      </c>
      <c r="AA16" s="14">
        <v>0</v>
      </c>
      <c r="AB16" s="14">
        <v>0</v>
      </c>
      <c r="AC16" s="14">
        <v>0</v>
      </c>
      <c r="AD16" s="15">
        <f t="shared" ref="AD16:AD17" si="0">E16+J16+O16+T16+Y16</f>
        <v>50090.600000000006</v>
      </c>
    </row>
    <row r="17" spans="1:31" ht="110.25" x14ac:dyDescent="0.25">
      <c r="A17" s="12" t="s">
        <v>17</v>
      </c>
      <c r="B17" s="3" t="s">
        <v>165</v>
      </c>
      <c r="C17" s="118" t="s">
        <v>14</v>
      </c>
      <c r="D17" s="124" t="s">
        <v>93</v>
      </c>
      <c r="E17" s="29">
        <f>F17+G17+H17+I17</f>
        <v>4075</v>
      </c>
      <c r="F17" s="30">
        <f>3300</f>
        <v>3300</v>
      </c>
      <c r="G17" s="30">
        <v>0</v>
      </c>
      <c r="H17" s="30">
        <v>0</v>
      </c>
      <c r="I17" s="30">
        <f>775</f>
        <v>775</v>
      </c>
      <c r="J17" s="29">
        <v>0</v>
      </c>
      <c r="K17" s="14">
        <v>0</v>
      </c>
      <c r="L17" s="14">
        <v>0</v>
      </c>
      <c r="M17" s="14">
        <v>0</v>
      </c>
      <c r="N17" s="14">
        <v>0</v>
      </c>
      <c r="O17" s="13">
        <v>0</v>
      </c>
      <c r="P17" s="14">
        <v>0</v>
      </c>
      <c r="Q17" s="14">
        <v>0</v>
      </c>
      <c r="R17" s="14">
        <v>0</v>
      </c>
      <c r="S17" s="14">
        <v>0</v>
      </c>
      <c r="T17" s="13">
        <f>U17+V17+W17+X17</f>
        <v>2909</v>
      </c>
      <c r="U17" s="14">
        <v>2412</v>
      </c>
      <c r="V17" s="14">
        <v>0</v>
      </c>
      <c r="W17" s="14">
        <v>0</v>
      </c>
      <c r="X17" s="14">
        <v>497</v>
      </c>
      <c r="Y17" s="13">
        <f>Z17+AA17+AB17+AC17</f>
        <v>2909</v>
      </c>
      <c r="Z17" s="14">
        <v>2412</v>
      </c>
      <c r="AA17" s="14">
        <v>0</v>
      </c>
      <c r="AB17" s="14">
        <v>0</v>
      </c>
      <c r="AC17" s="14">
        <v>497</v>
      </c>
      <c r="AD17" s="15">
        <f t="shared" si="0"/>
        <v>9893</v>
      </c>
    </row>
    <row r="18" spans="1:31" ht="141.75" x14ac:dyDescent="0.25">
      <c r="A18" s="12" t="s">
        <v>163</v>
      </c>
      <c r="B18" s="3" t="s">
        <v>181</v>
      </c>
      <c r="C18" s="126" t="s">
        <v>14</v>
      </c>
      <c r="D18" s="127" t="s">
        <v>164</v>
      </c>
      <c r="E18" s="20">
        <v>0</v>
      </c>
      <c r="F18" s="21">
        <v>0</v>
      </c>
      <c r="G18" s="21">
        <v>0</v>
      </c>
      <c r="H18" s="21">
        <v>0</v>
      </c>
      <c r="I18" s="21">
        <v>0</v>
      </c>
      <c r="J18" s="20">
        <v>0</v>
      </c>
      <c r="K18" s="21">
        <v>0</v>
      </c>
      <c r="L18" s="21">
        <v>0</v>
      </c>
      <c r="M18" s="21">
        <v>0</v>
      </c>
      <c r="N18" s="21">
        <v>0</v>
      </c>
      <c r="O18" s="20">
        <v>0</v>
      </c>
      <c r="P18" s="21">
        <v>0</v>
      </c>
      <c r="Q18" s="21">
        <v>0</v>
      </c>
      <c r="R18" s="21">
        <v>0</v>
      </c>
      <c r="S18" s="21">
        <v>0</v>
      </c>
      <c r="T18" s="20">
        <v>0</v>
      </c>
      <c r="U18" s="21">
        <v>0</v>
      </c>
      <c r="V18" s="21">
        <v>0</v>
      </c>
      <c r="W18" s="21">
        <v>0</v>
      </c>
      <c r="X18" s="21">
        <v>0</v>
      </c>
      <c r="Y18" s="20">
        <v>0</v>
      </c>
      <c r="Z18" s="21">
        <v>0</v>
      </c>
      <c r="AA18" s="21">
        <v>0</v>
      </c>
      <c r="AB18" s="21">
        <v>0</v>
      </c>
      <c r="AC18" s="21">
        <v>0</v>
      </c>
      <c r="AD18" s="39">
        <f>E18+J18+O18+T18+Y18</f>
        <v>0</v>
      </c>
    </row>
    <row r="19" spans="1:31" ht="141.75" x14ac:dyDescent="0.25">
      <c r="A19" s="12" t="s">
        <v>182</v>
      </c>
      <c r="B19" s="3" t="s">
        <v>183</v>
      </c>
      <c r="C19" s="126" t="s">
        <v>14</v>
      </c>
      <c r="D19" s="127" t="s">
        <v>164</v>
      </c>
      <c r="E19" s="20">
        <v>0</v>
      </c>
      <c r="F19" s="21">
        <v>0</v>
      </c>
      <c r="G19" s="21">
        <v>0</v>
      </c>
      <c r="H19" s="21">
        <v>0</v>
      </c>
      <c r="I19" s="21">
        <v>0</v>
      </c>
      <c r="J19" s="20">
        <v>0</v>
      </c>
      <c r="K19" s="21">
        <v>0</v>
      </c>
      <c r="L19" s="21">
        <v>0</v>
      </c>
      <c r="M19" s="21">
        <v>0</v>
      </c>
      <c r="N19" s="21">
        <v>0</v>
      </c>
      <c r="O19" s="20">
        <v>0</v>
      </c>
      <c r="P19" s="21">
        <v>0</v>
      </c>
      <c r="Q19" s="21">
        <v>0</v>
      </c>
      <c r="R19" s="21">
        <v>0</v>
      </c>
      <c r="S19" s="21">
        <v>0</v>
      </c>
      <c r="T19" s="20">
        <v>0</v>
      </c>
      <c r="U19" s="21">
        <v>0</v>
      </c>
      <c r="V19" s="21">
        <v>0</v>
      </c>
      <c r="W19" s="21">
        <v>0</v>
      </c>
      <c r="X19" s="21">
        <v>0</v>
      </c>
      <c r="Y19" s="20">
        <v>0</v>
      </c>
      <c r="Z19" s="21">
        <v>0</v>
      </c>
      <c r="AA19" s="21">
        <v>0</v>
      </c>
      <c r="AB19" s="21">
        <v>0</v>
      </c>
      <c r="AC19" s="21">
        <v>0</v>
      </c>
      <c r="AD19" s="39">
        <f>E19+J19+O19+T19+Y19</f>
        <v>0</v>
      </c>
    </row>
    <row r="20" spans="1:31" ht="16.5" x14ac:dyDescent="0.25">
      <c r="A20" s="130" t="s">
        <v>19</v>
      </c>
      <c r="B20" s="130"/>
      <c r="C20" s="130"/>
      <c r="D20" s="121"/>
      <c r="E20" s="31">
        <f>E21+E22</f>
        <v>73809</v>
      </c>
      <c r="F20" s="31">
        <f>SUM(F13:F19)</f>
        <v>68432</v>
      </c>
      <c r="G20" s="31">
        <f>SUM(G13:G19)</f>
        <v>0</v>
      </c>
      <c r="H20" s="31">
        <f>SUM(H13:H19)</f>
        <v>0</v>
      </c>
      <c r="I20" s="31">
        <f>SUM(I13:I19)</f>
        <v>5377</v>
      </c>
      <c r="J20" s="31">
        <f>J21+J22</f>
        <v>9034</v>
      </c>
      <c r="K20" s="31">
        <f>K21+K22</f>
        <v>9034</v>
      </c>
      <c r="L20" s="31">
        <f>SUM(L13:L19)</f>
        <v>0</v>
      </c>
      <c r="M20" s="31">
        <f>SUM(M13:M19)</f>
        <v>0</v>
      </c>
      <c r="N20" s="31">
        <f>SUM(N13:N19)</f>
        <v>0</v>
      </c>
      <c r="O20" s="31">
        <f>O21+O22</f>
        <v>9034</v>
      </c>
      <c r="P20" s="31">
        <f>P21+P22</f>
        <v>9034</v>
      </c>
      <c r="Q20" s="31">
        <f>SUM(Q13:Q19)</f>
        <v>0</v>
      </c>
      <c r="R20" s="31">
        <f>SUM(R13:R19)</f>
        <v>0</v>
      </c>
      <c r="S20" s="31">
        <f>SUM(S13:S19)</f>
        <v>0</v>
      </c>
      <c r="T20" s="31">
        <f>T21+T22</f>
        <v>81801.3</v>
      </c>
      <c r="U20" s="31">
        <f>U13+U14+U15+U16+U17+U18+U19</f>
        <v>75921.3</v>
      </c>
      <c r="V20" s="31">
        <f>SUM(V13:V19)</f>
        <v>0</v>
      </c>
      <c r="W20" s="31">
        <f t="shared" ref="W20:X20" si="1">SUM(W13:W17)</f>
        <v>0</v>
      </c>
      <c r="X20" s="31">
        <f t="shared" si="1"/>
        <v>5880</v>
      </c>
      <c r="Y20" s="31">
        <f>Y21+Y22</f>
        <v>81801.3</v>
      </c>
      <c r="Z20" s="31">
        <f>Z21+Z22</f>
        <v>75921.3</v>
      </c>
      <c r="AA20" s="31">
        <f>SUM(AA13:AA19)</f>
        <v>0</v>
      </c>
      <c r="AB20" s="31">
        <f>SUM(AB13:AB19)</f>
        <v>0</v>
      </c>
      <c r="AC20" s="31">
        <f>SUM(AC13:AC19)</f>
        <v>5880</v>
      </c>
      <c r="AD20" s="31">
        <f>SUM(AD13:AD19)</f>
        <v>255479.6</v>
      </c>
    </row>
    <row r="21" spans="1:31" ht="16.5" x14ac:dyDescent="0.25">
      <c r="A21" s="116" t="s">
        <v>14</v>
      </c>
      <c r="B21" s="121"/>
      <c r="C21" s="122"/>
      <c r="D21" s="122"/>
      <c r="E21" s="32">
        <f>E13+E14+E17</f>
        <v>64775</v>
      </c>
      <c r="F21" s="32">
        <f>F13+F14+F17</f>
        <v>59398</v>
      </c>
      <c r="G21" s="32">
        <f>G13+G14+G17</f>
        <v>0</v>
      </c>
      <c r="H21" s="32">
        <f>G13+G14+G17</f>
        <v>0</v>
      </c>
      <c r="I21" s="32">
        <f>I13+I14+I17+I18+I19</f>
        <v>5377</v>
      </c>
      <c r="J21" s="32">
        <f>J13+J14+J17+J18+J19</f>
        <v>0</v>
      </c>
      <c r="K21" s="32">
        <f>K13+K14+K17+K18+K19</f>
        <v>0</v>
      </c>
      <c r="L21" s="32">
        <f t="shared" ref="L21:V21" si="2">L13+L14+L17</f>
        <v>0</v>
      </c>
      <c r="M21" s="32">
        <f t="shared" si="2"/>
        <v>0</v>
      </c>
      <c r="N21" s="32">
        <f t="shared" si="2"/>
        <v>0</v>
      </c>
      <c r="O21" s="32">
        <f>O13+O14+O17+O18+O19</f>
        <v>0</v>
      </c>
      <c r="P21" s="32">
        <f>P13+P14+P17+P18+P19</f>
        <v>0</v>
      </c>
      <c r="Q21" s="32">
        <f t="shared" si="2"/>
        <v>0</v>
      </c>
      <c r="R21" s="32">
        <f t="shared" si="2"/>
        <v>0</v>
      </c>
      <c r="S21" s="32">
        <f t="shared" si="2"/>
        <v>0</v>
      </c>
      <c r="T21" s="32">
        <f>T13+T14+T17+T18+T19</f>
        <v>68372</v>
      </c>
      <c r="U21" s="32">
        <f>U13+U14+U17+U18+U19</f>
        <v>62492</v>
      </c>
      <c r="V21" s="32">
        <f t="shared" si="2"/>
        <v>0</v>
      </c>
      <c r="W21" s="32">
        <f>V13+V14+V20</f>
        <v>0</v>
      </c>
      <c r="X21" s="32">
        <f t="shared" ref="X21:AC21" si="3">X13+X14+X17</f>
        <v>5880</v>
      </c>
      <c r="Y21" s="32">
        <f>Y13+Y14+Y17+Y18+Y19</f>
        <v>68372</v>
      </c>
      <c r="Z21" s="32">
        <f>Z13+Z14+Z17+Z18+Z19</f>
        <v>62492</v>
      </c>
      <c r="AA21" s="32">
        <f t="shared" si="3"/>
        <v>0</v>
      </c>
      <c r="AB21" s="32">
        <f t="shared" si="3"/>
        <v>0</v>
      </c>
      <c r="AC21" s="32">
        <f t="shared" si="3"/>
        <v>5880</v>
      </c>
      <c r="AD21" s="32">
        <f>E21+J21+O21+T21+Y21</f>
        <v>201519</v>
      </c>
    </row>
    <row r="22" spans="1:31" ht="16.5" x14ac:dyDescent="0.25">
      <c r="A22" s="116" t="s">
        <v>135</v>
      </c>
      <c r="B22" s="121"/>
      <c r="C22" s="122"/>
      <c r="D22" s="122"/>
      <c r="E22" s="32">
        <f>E15+E16</f>
        <v>9034</v>
      </c>
      <c r="F22" s="32">
        <f>F15+F16</f>
        <v>9034</v>
      </c>
      <c r="G22" s="32">
        <f>G16+G17</f>
        <v>0</v>
      </c>
      <c r="H22" s="32">
        <f>G15+G16</f>
        <v>0</v>
      </c>
      <c r="I22" s="32">
        <f t="shared" ref="I22:AC22" si="4">I15+I16</f>
        <v>0</v>
      </c>
      <c r="J22" s="32">
        <f>J15+J16</f>
        <v>9034</v>
      </c>
      <c r="K22" s="32">
        <f>K15+K16</f>
        <v>9034</v>
      </c>
      <c r="L22" s="32">
        <f t="shared" si="4"/>
        <v>0</v>
      </c>
      <c r="M22" s="32">
        <f t="shared" si="4"/>
        <v>0</v>
      </c>
      <c r="N22" s="32">
        <f t="shared" si="4"/>
        <v>0</v>
      </c>
      <c r="O22" s="32">
        <f>O15+O16</f>
        <v>9034</v>
      </c>
      <c r="P22" s="32">
        <f>P15+P16</f>
        <v>9034</v>
      </c>
      <c r="Q22" s="32">
        <f t="shared" si="4"/>
        <v>0</v>
      </c>
      <c r="R22" s="32">
        <f t="shared" si="4"/>
        <v>0</v>
      </c>
      <c r="S22" s="32">
        <f t="shared" si="4"/>
        <v>0</v>
      </c>
      <c r="T22" s="32">
        <f>T15+T16</f>
        <v>13429.3</v>
      </c>
      <c r="U22" s="32">
        <f>U15+U16</f>
        <v>13429.3</v>
      </c>
      <c r="V22" s="32">
        <f t="shared" si="4"/>
        <v>0</v>
      </c>
      <c r="W22" s="32">
        <f t="shared" si="4"/>
        <v>0</v>
      </c>
      <c r="X22" s="32">
        <f t="shared" si="4"/>
        <v>0</v>
      </c>
      <c r="Y22" s="32">
        <f>Y15+Y16</f>
        <v>13429.3</v>
      </c>
      <c r="Z22" s="32">
        <f>Z15+Z16</f>
        <v>13429.3</v>
      </c>
      <c r="AA22" s="32">
        <f t="shared" si="4"/>
        <v>0</v>
      </c>
      <c r="AB22" s="32">
        <f t="shared" si="4"/>
        <v>0</v>
      </c>
      <c r="AC22" s="32">
        <f t="shared" si="4"/>
        <v>0</v>
      </c>
      <c r="AD22" s="32">
        <f>E22+J22+O22+T22+Y22</f>
        <v>53960.600000000006</v>
      </c>
      <c r="AE22" s="33"/>
    </row>
    <row r="23" spans="1:31" ht="18.75" customHeight="1" x14ac:dyDescent="0.25">
      <c r="A23" s="25" t="s">
        <v>20</v>
      </c>
      <c r="B23" s="140" t="s">
        <v>143</v>
      </c>
      <c r="C23" s="141"/>
      <c r="D23" s="141"/>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2"/>
    </row>
    <row r="24" spans="1:31" ht="126" x14ac:dyDescent="0.25">
      <c r="A24" s="12" t="s">
        <v>21</v>
      </c>
      <c r="B24" s="104" t="s">
        <v>192</v>
      </c>
      <c r="C24" s="124" t="s">
        <v>94</v>
      </c>
      <c r="D24" s="124" t="s">
        <v>93</v>
      </c>
      <c r="E24" s="20">
        <f>F24+G24+H24+I24</f>
        <v>2664</v>
      </c>
      <c r="F24" s="21">
        <v>2664</v>
      </c>
      <c r="G24" s="21">
        <v>0</v>
      </c>
      <c r="H24" s="21">
        <v>0</v>
      </c>
      <c r="I24" s="21">
        <v>0</v>
      </c>
      <c r="J24" s="13">
        <f>K24+L24+M24+N24</f>
        <v>2664</v>
      </c>
      <c r="K24" s="14">
        <v>2664</v>
      </c>
      <c r="L24" s="14">
        <v>0</v>
      </c>
      <c r="M24" s="14">
        <v>0</v>
      </c>
      <c r="N24" s="14">
        <v>0</v>
      </c>
      <c r="O24" s="13">
        <f>P24+Q24+R24+S24</f>
        <v>2664</v>
      </c>
      <c r="P24" s="14">
        <v>2664</v>
      </c>
      <c r="Q24" s="14">
        <v>0</v>
      </c>
      <c r="R24" s="14">
        <v>0</v>
      </c>
      <c r="S24" s="14">
        <v>0</v>
      </c>
      <c r="T24" s="13">
        <f>U24+V24+W24+X24</f>
        <v>2664</v>
      </c>
      <c r="U24" s="14">
        <v>2664</v>
      </c>
      <c r="V24" s="14">
        <v>0</v>
      </c>
      <c r="W24" s="14">
        <v>0</v>
      </c>
      <c r="X24" s="14">
        <v>0</v>
      </c>
      <c r="Y24" s="13">
        <f>Z24+AA24+AB24+AC24</f>
        <v>2664</v>
      </c>
      <c r="Z24" s="14">
        <v>2664</v>
      </c>
      <c r="AA24" s="14">
        <v>0</v>
      </c>
      <c r="AB24" s="14">
        <v>0</v>
      </c>
      <c r="AC24" s="14">
        <v>0</v>
      </c>
      <c r="AD24" s="13">
        <f>E24+J24+O24+T24+Y24</f>
        <v>13320</v>
      </c>
    </row>
    <row r="25" spans="1:31" ht="16.5" x14ac:dyDescent="0.25">
      <c r="A25" s="137" t="s">
        <v>22</v>
      </c>
      <c r="B25" s="138"/>
      <c r="C25" s="139"/>
      <c r="D25" s="116"/>
      <c r="E25" s="40">
        <f>E24</f>
        <v>2664</v>
      </c>
      <c r="F25" s="40">
        <f>F24</f>
        <v>2664</v>
      </c>
      <c r="G25" s="40">
        <f t="shared" ref="G25:AD25" si="5">SUM(G24:G24)</f>
        <v>0</v>
      </c>
      <c r="H25" s="40">
        <f t="shared" si="5"/>
        <v>0</v>
      </c>
      <c r="I25" s="40">
        <f t="shared" si="5"/>
        <v>0</v>
      </c>
      <c r="J25" s="31">
        <f t="shared" si="5"/>
        <v>2664</v>
      </c>
      <c r="K25" s="31">
        <f t="shared" si="5"/>
        <v>2664</v>
      </c>
      <c r="L25" s="31">
        <f t="shared" si="5"/>
        <v>0</v>
      </c>
      <c r="M25" s="31">
        <f t="shared" si="5"/>
        <v>0</v>
      </c>
      <c r="N25" s="31">
        <f t="shared" si="5"/>
        <v>0</v>
      </c>
      <c r="O25" s="31">
        <f t="shared" si="5"/>
        <v>2664</v>
      </c>
      <c r="P25" s="31">
        <f t="shared" si="5"/>
        <v>2664</v>
      </c>
      <c r="Q25" s="31">
        <f t="shared" si="5"/>
        <v>0</v>
      </c>
      <c r="R25" s="31">
        <f t="shared" si="5"/>
        <v>0</v>
      </c>
      <c r="S25" s="31">
        <f t="shared" si="5"/>
        <v>0</v>
      </c>
      <c r="T25" s="31">
        <f t="shared" si="5"/>
        <v>2664</v>
      </c>
      <c r="U25" s="31">
        <f t="shared" si="5"/>
        <v>2664</v>
      </c>
      <c r="V25" s="31">
        <f t="shared" si="5"/>
        <v>0</v>
      </c>
      <c r="W25" s="31">
        <f t="shared" si="5"/>
        <v>0</v>
      </c>
      <c r="X25" s="31">
        <f t="shared" si="5"/>
        <v>0</v>
      </c>
      <c r="Y25" s="31">
        <f t="shared" si="5"/>
        <v>2664</v>
      </c>
      <c r="Z25" s="31">
        <f t="shared" si="5"/>
        <v>2664</v>
      </c>
      <c r="AA25" s="31">
        <f t="shared" si="5"/>
        <v>0</v>
      </c>
      <c r="AB25" s="31">
        <f t="shared" si="5"/>
        <v>0</v>
      </c>
      <c r="AC25" s="31">
        <f t="shared" si="5"/>
        <v>0</v>
      </c>
      <c r="AD25" s="31">
        <f t="shared" si="5"/>
        <v>13320</v>
      </c>
    </row>
    <row r="26" spans="1:31" ht="18.75" customHeight="1" x14ac:dyDescent="0.25">
      <c r="A26" s="25" t="s">
        <v>23</v>
      </c>
      <c r="B26" s="140" t="s">
        <v>207</v>
      </c>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c r="AA26" s="141"/>
      <c r="AB26" s="141"/>
      <c r="AC26" s="141"/>
      <c r="AD26" s="142"/>
    </row>
    <row r="27" spans="1:31" ht="94.5" x14ac:dyDescent="0.25">
      <c r="A27" s="12" t="s">
        <v>24</v>
      </c>
      <c r="B27" s="105" t="s">
        <v>190</v>
      </c>
      <c r="C27" s="146" t="s">
        <v>94</v>
      </c>
      <c r="D27" s="124" t="s">
        <v>93</v>
      </c>
      <c r="E27" s="20">
        <f>SUM(F27:I27)</f>
        <v>681</v>
      </c>
      <c r="F27" s="21">
        <v>681</v>
      </c>
      <c r="G27" s="21">
        <v>0</v>
      </c>
      <c r="H27" s="21">
        <v>0</v>
      </c>
      <c r="I27" s="21">
        <v>0</v>
      </c>
      <c r="J27" s="13">
        <v>681</v>
      </c>
      <c r="K27" s="14">
        <v>681</v>
      </c>
      <c r="L27" s="14">
        <v>0</v>
      </c>
      <c r="M27" s="14">
        <v>0</v>
      </c>
      <c r="N27" s="14">
        <v>0</v>
      </c>
      <c r="O27" s="13">
        <v>681</v>
      </c>
      <c r="P27" s="14">
        <v>681</v>
      </c>
      <c r="Q27" s="14">
        <v>0</v>
      </c>
      <c r="R27" s="14">
        <v>0</v>
      </c>
      <c r="S27" s="14">
        <v>0</v>
      </c>
      <c r="T27" s="13">
        <f>U27+V27+W27+X27</f>
        <v>660</v>
      </c>
      <c r="U27" s="14">
        <v>660</v>
      </c>
      <c r="V27" s="14">
        <v>0</v>
      </c>
      <c r="W27" s="14">
        <v>0</v>
      </c>
      <c r="X27" s="14">
        <v>0</v>
      </c>
      <c r="Y27" s="13">
        <f>Z27+AA27+AB27+AC27</f>
        <v>660</v>
      </c>
      <c r="Z27" s="14">
        <v>660</v>
      </c>
      <c r="AA27" s="14">
        <v>0</v>
      </c>
      <c r="AB27" s="14">
        <v>0</v>
      </c>
      <c r="AC27" s="14">
        <v>0</v>
      </c>
      <c r="AD27" s="13">
        <f>E27+J27+O27+T27+Y27</f>
        <v>3363</v>
      </c>
    </row>
    <row r="28" spans="1:31" ht="63" x14ac:dyDescent="0.25">
      <c r="A28" s="12" t="s">
        <v>151</v>
      </c>
      <c r="B28" s="3" t="s">
        <v>189</v>
      </c>
      <c r="C28" s="148"/>
      <c r="D28" s="124" t="s">
        <v>93</v>
      </c>
      <c r="E28" s="20">
        <f>F28+G28+H28+I28</f>
        <v>1192</v>
      </c>
      <c r="F28" s="21">
        <v>1192</v>
      </c>
      <c r="G28" s="21">
        <v>0</v>
      </c>
      <c r="H28" s="21">
        <v>0</v>
      </c>
      <c r="I28" s="21">
        <v>0</v>
      </c>
      <c r="J28" s="13">
        <v>1192</v>
      </c>
      <c r="K28" s="14">
        <v>1192</v>
      </c>
      <c r="L28" s="14">
        <v>0</v>
      </c>
      <c r="M28" s="14">
        <v>0</v>
      </c>
      <c r="N28" s="14">
        <v>0</v>
      </c>
      <c r="O28" s="13">
        <v>1192</v>
      </c>
      <c r="P28" s="14">
        <v>1192</v>
      </c>
      <c r="Q28" s="14">
        <v>0</v>
      </c>
      <c r="R28" s="14">
        <v>0</v>
      </c>
      <c r="S28" s="14">
        <v>0</v>
      </c>
      <c r="T28" s="13">
        <f>U28+V28+W28+X28</f>
        <v>1290</v>
      </c>
      <c r="U28" s="14">
        <v>1290</v>
      </c>
      <c r="V28" s="14">
        <v>0</v>
      </c>
      <c r="W28" s="14">
        <v>0</v>
      </c>
      <c r="X28" s="14">
        <v>0</v>
      </c>
      <c r="Y28" s="13">
        <f>Z28+AA28+AB28+AC28</f>
        <v>1290</v>
      </c>
      <c r="Z28" s="14">
        <v>1290</v>
      </c>
      <c r="AA28" s="14">
        <v>0</v>
      </c>
      <c r="AB28" s="14">
        <v>0</v>
      </c>
      <c r="AC28" s="14">
        <v>0</v>
      </c>
      <c r="AD28" s="13">
        <f>E28+J28+O28+T28+Y28</f>
        <v>6156</v>
      </c>
    </row>
    <row r="29" spans="1:31" ht="16.5" x14ac:dyDescent="0.25">
      <c r="A29" s="130" t="s">
        <v>25</v>
      </c>
      <c r="B29" s="130"/>
      <c r="C29" s="130"/>
      <c r="D29" s="116"/>
      <c r="E29" s="40">
        <f>SUM(E27:E28)</f>
        <v>1873</v>
      </c>
      <c r="F29" s="39">
        <f>F27+F28</f>
        <v>1873</v>
      </c>
      <c r="G29" s="39">
        <f t="shared" ref="G29:AD29" si="6">SUM(G27:G28)</f>
        <v>0</v>
      </c>
      <c r="H29" s="39">
        <f t="shared" si="6"/>
        <v>0</v>
      </c>
      <c r="I29" s="39">
        <f t="shared" si="6"/>
        <v>0</v>
      </c>
      <c r="J29" s="31">
        <f t="shared" si="6"/>
        <v>1873</v>
      </c>
      <c r="K29" s="15">
        <f t="shared" si="6"/>
        <v>1873</v>
      </c>
      <c r="L29" s="15">
        <f t="shared" si="6"/>
        <v>0</v>
      </c>
      <c r="M29" s="15">
        <f t="shared" si="6"/>
        <v>0</v>
      </c>
      <c r="N29" s="15">
        <f t="shared" si="6"/>
        <v>0</v>
      </c>
      <c r="O29" s="31">
        <f t="shared" si="6"/>
        <v>1873</v>
      </c>
      <c r="P29" s="15">
        <f t="shared" si="6"/>
        <v>1873</v>
      </c>
      <c r="Q29" s="15">
        <f t="shared" si="6"/>
        <v>0</v>
      </c>
      <c r="R29" s="15">
        <f t="shared" si="6"/>
        <v>0</v>
      </c>
      <c r="S29" s="15">
        <f t="shared" si="6"/>
        <v>0</v>
      </c>
      <c r="T29" s="31">
        <f t="shared" si="6"/>
        <v>1950</v>
      </c>
      <c r="U29" s="15">
        <f t="shared" si="6"/>
        <v>1950</v>
      </c>
      <c r="V29" s="15">
        <f t="shared" si="6"/>
        <v>0</v>
      </c>
      <c r="W29" s="15">
        <f t="shared" si="6"/>
        <v>0</v>
      </c>
      <c r="X29" s="15">
        <f t="shared" si="6"/>
        <v>0</v>
      </c>
      <c r="Y29" s="31">
        <f t="shared" si="6"/>
        <v>1950</v>
      </c>
      <c r="Z29" s="15">
        <f t="shared" si="6"/>
        <v>1950</v>
      </c>
      <c r="AA29" s="15">
        <f t="shared" si="6"/>
        <v>0</v>
      </c>
      <c r="AB29" s="15">
        <f t="shared" si="6"/>
        <v>0</v>
      </c>
      <c r="AC29" s="15">
        <f t="shared" si="6"/>
        <v>0</v>
      </c>
      <c r="AD29" s="31">
        <f t="shared" si="6"/>
        <v>9519</v>
      </c>
    </row>
    <row r="30" spans="1:31" ht="18.75" customHeight="1" x14ac:dyDescent="0.25">
      <c r="A30" s="25" t="s">
        <v>26</v>
      </c>
      <c r="B30" s="140" t="s">
        <v>136</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2"/>
    </row>
    <row r="31" spans="1:31" ht="31.5" customHeight="1" x14ac:dyDescent="0.25">
      <c r="A31" s="12" t="s">
        <v>27</v>
      </c>
      <c r="B31" s="5" t="s">
        <v>68</v>
      </c>
      <c r="C31" s="145" t="s">
        <v>94</v>
      </c>
      <c r="D31" s="124" t="s">
        <v>93</v>
      </c>
      <c r="E31" s="13">
        <f xml:space="preserve"> SUM(F31:I31)</f>
        <v>2949</v>
      </c>
      <c r="F31" s="14">
        <f>SUM(F32:F35)</f>
        <v>2949</v>
      </c>
      <c r="G31" s="14">
        <f>SUM(G32,G33,G34,G35)</f>
        <v>0</v>
      </c>
      <c r="H31" s="14">
        <f>SUM(H32,H33,H34,H35)</f>
        <v>0</v>
      </c>
      <c r="I31" s="14">
        <f>SUM(I32,I33,I34,I35)</f>
        <v>0</v>
      </c>
      <c r="J31" s="13">
        <f t="shared" ref="J31" si="7" xml:space="preserve"> SUM(K31:N31)</f>
        <v>3306</v>
      </c>
      <c r="K31" s="14">
        <f>SUM(K32:K35)</f>
        <v>3306</v>
      </c>
      <c r="L31" s="14">
        <f>SUM(L32,L33,L34,L35)</f>
        <v>0</v>
      </c>
      <c r="M31" s="14">
        <f>SUM(M32,M33,M34,M35)</f>
        <v>0</v>
      </c>
      <c r="N31" s="14">
        <f>SUM(N32,N33,N34,N35)</f>
        <v>0</v>
      </c>
      <c r="O31" s="13">
        <f t="shared" ref="O31" si="8" xml:space="preserve"> SUM(P31:S31)</f>
        <v>3306</v>
      </c>
      <c r="P31" s="14">
        <f>SUM(P32:P35)</f>
        <v>3306</v>
      </c>
      <c r="Q31" s="14">
        <f>SUM(Q32,Q33,Q34,Q35)</f>
        <v>0</v>
      </c>
      <c r="R31" s="14">
        <f>SUM(R32,R33,R34,R35)</f>
        <v>0</v>
      </c>
      <c r="S31" s="14">
        <f>SUM(S32,S33,S34,S35)</f>
        <v>0</v>
      </c>
      <c r="T31" s="13">
        <f t="shared" ref="T31" si="9" xml:space="preserve"> SUM(U31:X31)</f>
        <v>3306</v>
      </c>
      <c r="U31" s="14">
        <f>SUM(U32:U35)</f>
        <v>3306</v>
      </c>
      <c r="V31" s="14">
        <f>SUM(V32,V33,V34,V35)</f>
        <v>0</v>
      </c>
      <c r="W31" s="14">
        <f>SUM(W32,W33,W34,W35)</f>
        <v>0</v>
      </c>
      <c r="X31" s="14">
        <f>SUM(X32,X33,X34,X35)</f>
        <v>0</v>
      </c>
      <c r="Y31" s="13">
        <f t="shared" ref="Y31" si="10" xml:space="preserve"> SUM(Z31:AC31)</f>
        <v>3306</v>
      </c>
      <c r="Z31" s="14">
        <f>SUM(Z32:Z35)</f>
        <v>3306</v>
      </c>
      <c r="AA31" s="14">
        <f>SUM(AA32,AA33,AA34,AA35)</f>
        <v>0</v>
      </c>
      <c r="AB31" s="14">
        <f>SUM(AB32,AB33,AB34,AB35)</f>
        <v>0</v>
      </c>
      <c r="AC31" s="14">
        <f>SUM(AC32,AC33,AC34,AC35)</f>
        <v>0</v>
      </c>
      <c r="AD31" s="13">
        <f t="shared" ref="AD31:AD48" si="11">E31+J31+O31+T31+Y31</f>
        <v>16173</v>
      </c>
    </row>
    <row r="32" spans="1:31" ht="63" x14ac:dyDescent="0.25">
      <c r="A32" s="17" t="s">
        <v>28</v>
      </c>
      <c r="B32" s="3" t="s">
        <v>174</v>
      </c>
      <c r="C32" s="145"/>
      <c r="D32" s="124" t="s">
        <v>93</v>
      </c>
      <c r="E32" s="20">
        <f>F32+G32+H32+I32</f>
        <v>124</v>
      </c>
      <c r="F32" s="21">
        <v>124</v>
      </c>
      <c r="G32" s="21">
        <v>0</v>
      </c>
      <c r="H32" s="21">
        <v>0</v>
      </c>
      <c r="I32" s="21">
        <v>0</v>
      </c>
      <c r="J32" s="13">
        <f>K32+L32+M32+N32</f>
        <v>124</v>
      </c>
      <c r="K32" s="14">
        <v>124</v>
      </c>
      <c r="L32" s="14">
        <v>0</v>
      </c>
      <c r="M32" s="14">
        <v>0</v>
      </c>
      <c r="N32" s="14">
        <v>0</v>
      </c>
      <c r="O32" s="13">
        <f>P32+Q32+R32+S32</f>
        <v>124</v>
      </c>
      <c r="P32" s="14">
        <v>124</v>
      </c>
      <c r="Q32" s="14">
        <v>0</v>
      </c>
      <c r="R32" s="14">
        <v>0</v>
      </c>
      <c r="S32" s="14">
        <v>0</v>
      </c>
      <c r="T32" s="13">
        <f>U32+V32+W32+X32</f>
        <v>124</v>
      </c>
      <c r="U32" s="14">
        <v>124</v>
      </c>
      <c r="V32" s="14">
        <v>0</v>
      </c>
      <c r="W32" s="14">
        <v>0</v>
      </c>
      <c r="X32" s="14">
        <v>0</v>
      </c>
      <c r="Y32" s="13">
        <f>Z32+AA32+AB32+AC32</f>
        <v>124</v>
      </c>
      <c r="Z32" s="14">
        <v>124</v>
      </c>
      <c r="AA32" s="14">
        <v>0</v>
      </c>
      <c r="AB32" s="14">
        <v>0</v>
      </c>
      <c r="AC32" s="14">
        <v>0</v>
      </c>
      <c r="AD32" s="13">
        <f t="shared" si="11"/>
        <v>620</v>
      </c>
    </row>
    <row r="33" spans="1:31" ht="47.25" x14ac:dyDescent="0.25">
      <c r="A33" s="17" t="s">
        <v>29</v>
      </c>
      <c r="B33" s="3" t="s">
        <v>175</v>
      </c>
      <c r="C33" s="145"/>
      <c r="D33" s="124" t="s">
        <v>93</v>
      </c>
      <c r="E33" s="29">
        <f t="shared" ref="E33:E46" si="12">F33+G33+H33+I33</f>
        <v>1790</v>
      </c>
      <c r="F33" s="30">
        <f>2147-357</f>
        <v>1790</v>
      </c>
      <c r="G33" s="30">
        <v>0</v>
      </c>
      <c r="H33" s="30">
        <v>0</v>
      </c>
      <c r="I33" s="30">
        <v>0</v>
      </c>
      <c r="J33" s="13">
        <f>K33+L33+M33+N33</f>
        <v>2147</v>
      </c>
      <c r="K33" s="14">
        <v>2147</v>
      </c>
      <c r="L33" s="14">
        <v>0</v>
      </c>
      <c r="M33" s="14">
        <v>0</v>
      </c>
      <c r="N33" s="14">
        <v>0</v>
      </c>
      <c r="O33" s="13">
        <f>P33+Q33+R33+S33</f>
        <v>2147</v>
      </c>
      <c r="P33" s="14">
        <v>2147</v>
      </c>
      <c r="Q33" s="14">
        <v>0</v>
      </c>
      <c r="R33" s="14">
        <v>0</v>
      </c>
      <c r="S33" s="14">
        <v>0</v>
      </c>
      <c r="T33" s="13">
        <f>U33+V33+W33+X33</f>
        <v>2147</v>
      </c>
      <c r="U33" s="14">
        <v>2147</v>
      </c>
      <c r="V33" s="14">
        <v>0</v>
      </c>
      <c r="W33" s="14">
        <v>0</v>
      </c>
      <c r="X33" s="14">
        <v>0</v>
      </c>
      <c r="Y33" s="13">
        <f>Z33+AA33+AB33+AC33</f>
        <v>2147</v>
      </c>
      <c r="Z33" s="14">
        <v>2147</v>
      </c>
      <c r="AA33" s="14">
        <v>0</v>
      </c>
      <c r="AB33" s="14">
        <v>0</v>
      </c>
      <c r="AC33" s="14">
        <v>0</v>
      </c>
      <c r="AD33" s="13">
        <f t="shared" si="11"/>
        <v>10378</v>
      </c>
    </row>
    <row r="34" spans="1:31" ht="31.5" x14ac:dyDescent="0.25">
      <c r="A34" s="17" t="s">
        <v>30</v>
      </c>
      <c r="B34" s="3" t="s">
        <v>69</v>
      </c>
      <c r="C34" s="145"/>
      <c r="D34" s="124" t="s">
        <v>93</v>
      </c>
      <c r="E34" s="20">
        <f t="shared" si="12"/>
        <v>921</v>
      </c>
      <c r="F34" s="21">
        <v>921</v>
      </c>
      <c r="G34" s="21">
        <v>0</v>
      </c>
      <c r="H34" s="21">
        <v>0</v>
      </c>
      <c r="I34" s="21">
        <v>0</v>
      </c>
      <c r="J34" s="13">
        <f t="shared" ref="J34:J46" si="13">K34+L34+M34+N34</f>
        <v>921</v>
      </c>
      <c r="K34" s="14">
        <v>921</v>
      </c>
      <c r="L34" s="14">
        <v>0</v>
      </c>
      <c r="M34" s="14">
        <v>0</v>
      </c>
      <c r="N34" s="14">
        <v>0</v>
      </c>
      <c r="O34" s="13">
        <f t="shared" ref="O34:O46" si="14">P34+Q34+R34+S34</f>
        <v>921</v>
      </c>
      <c r="P34" s="14">
        <v>921</v>
      </c>
      <c r="Q34" s="14">
        <v>0</v>
      </c>
      <c r="R34" s="14">
        <v>0</v>
      </c>
      <c r="S34" s="14">
        <v>0</v>
      </c>
      <c r="T34" s="13">
        <f t="shared" ref="T34:T46" si="15">U34+V34+W34+X34</f>
        <v>921</v>
      </c>
      <c r="U34" s="14">
        <v>921</v>
      </c>
      <c r="V34" s="14">
        <v>0</v>
      </c>
      <c r="W34" s="14">
        <v>0</v>
      </c>
      <c r="X34" s="14">
        <v>0</v>
      </c>
      <c r="Y34" s="13">
        <f t="shared" ref="Y34:Y46" si="16">Z34+AA34+AB34+AC34</f>
        <v>921</v>
      </c>
      <c r="Z34" s="14">
        <v>921</v>
      </c>
      <c r="AA34" s="14">
        <v>0</v>
      </c>
      <c r="AB34" s="14">
        <v>0</v>
      </c>
      <c r="AC34" s="14">
        <v>0</v>
      </c>
      <c r="AD34" s="13">
        <f t="shared" si="11"/>
        <v>4605</v>
      </c>
    </row>
    <row r="35" spans="1:31" ht="31.5" x14ac:dyDescent="0.25">
      <c r="A35" s="17" t="s">
        <v>31</v>
      </c>
      <c r="B35" s="3" t="s">
        <v>70</v>
      </c>
      <c r="C35" s="145"/>
      <c r="D35" s="124" t="s">
        <v>93</v>
      </c>
      <c r="E35" s="20">
        <f t="shared" si="12"/>
        <v>114</v>
      </c>
      <c r="F35" s="21">
        <v>114</v>
      </c>
      <c r="G35" s="21">
        <v>0</v>
      </c>
      <c r="H35" s="21">
        <v>0</v>
      </c>
      <c r="I35" s="21">
        <v>0</v>
      </c>
      <c r="J35" s="13">
        <f t="shared" si="13"/>
        <v>114</v>
      </c>
      <c r="K35" s="14">
        <v>114</v>
      </c>
      <c r="L35" s="14">
        <v>0</v>
      </c>
      <c r="M35" s="14">
        <v>0</v>
      </c>
      <c r="N35" s="14">
        <v>0</v>
      </c>
      <c r="O35" s="13">
        <f t="shared" si="14"/>
        <v>114</v>
      </c>
      <c r="P35" s="14">
        <v>114</v>
      </c>
      <c r="Q35" s="14">
        <v>0</v>
      </c>
      <c r="R35" s="14">
        <v>0</v>
      </c>
      <c r="S35" s="14">
        <v>0</v>
      </c>
      <c r="T35" s="13">
        <f t="shared" si="15"/>
        <v>114</v>
      </c>
      <c r="U35" s="14">
        <v>114</v>
      </c>
      <c r="V35" s="14">
        <v>0</v>
      </c>
      <c r="W35" s="14">
        <v>0</v>
      </c>
      <c r="X35" s="14">
        <v>0</v>
      </c>
      <c r="Y35" s="13">
        <f t="shared" si="16"/>
        <v>114</v>
      </c>
      <c r="Z35" s="14">
        <v>114</v>
      </c>
      <c r="AA35" s="14">
        <v>0</v>
      </c>
      <c r="AB35" s="14">
        <v>0</v>
      </c>
      <c r="AC35" s="14">
        <v>0</v>
      </c>
      <c r="AD35" s="13">
        <f t="shared" si="11"/>
        <v>570</v>
      </c>
    </row>
    <row r="36" spans="1:31" ht="220.5" x14ac:dyDescent="0.25">
      <c r="A36" s="12" t="s">
        <v>32</v>
      </c>
      <c r="B36" s="3" t="s">
        <v>76</v>
      </c>
      <c r="C36" s="118" t="s">
        <v>94</v>
      </c>
      <c r="D36" s="124" t="s">
        <v>93</v>
      </c>
      <c r="E36" s="13">
        <f t="shared" si="12"/>
        <v>9</v>
      </c>
      <c r="F36" s="14">
        <v>9</v>
      </c>
      <c r="G36" s="14">
        <v>0</v>
      </c>
      <c r="H36" s="14">
        <v>0</v>
      </c>
      <c r="I36" s="14">
        <v>0</v>
      </c>
      <c r="J36" s="13">
        <f t="shared" si="13"/>
        <v>9</v>
      </c>
      <c r="K36" s="14">
        <v>9</v>
      </c>
      <c r="L36" s="14">
        <v>0</v>
      </c>
      <c r="M36" s="14">
        <v>0</v>
      </c>
      <c r="N36" s="14">
        <v>0</v>
      </c>
      <c r="O36" s="13">
        <f t="shared" si="14"/>
        <v>9</v>
      </c>
      <c r="P36" s="14">
        <v>9</v>
      </c>
      <c r="Q36" s="14">
        <v>0</v>
      </c>
      <c r="R36" s="14">
        <v>0</v>
      </c>
      <c r="S36" s="14">
        <v>0</v>
      </c>
      <c r="T36" s="13">
        <f t="shared" si="15"/>
        <v>9</v>
      </c>
      <c r="U36" s="14">
        <v>9</v>
      </c>
      <c r="V36" s="14">
        <v>0</v>
      </c>
      <c r="W36" s="14">
        <v>0</v>
      </c>
      <c r="X36" s="14">
        <v>0</v>
      </c>
      <c r="Y36" s="13">
        <f t="shared" si="16"/>
        <v>9</v>
      </c>
      <c r="Z36" s="14">
        <v>9</v>
      </c>
      <c r="AA36" s="14">
        <v>0</v>
      </c>
      <c r="AB36" s="14">
        <v>0</v>
      </c>
      <c r="AC36" s="14">
        <v>0</v>
      </c>
      <c r="AD36" s="13">
        <f t="shared" si="11"/>
        <v>45</v>
      </c>
    </row>
    <row r="37" spans="1:31" ht="94.5" x14ac:dyDescent="0.25">
      <c r="A37" s="12" t="s">
        <v>33</v>
      </c>
      <c r="B37" s="3" t="s">
        <v>71</v>
      </c>
      <c r="C37" s="124" t="s">
        <v>94</v>
      </c>
      <c r="D37" s="124" t="s">
        <v>93</v>
      </c>
      <c r="E37" s="20">
        <f t="shared" si="12"/>
        <v>426</v>
      </c>
      <c r="F37" s="21">
        <v>426</v>
      </c>
      <c r="G37" s="21">
        <v>0</v>
      </c>
      <c r="H37" s="21">
        <v>0</v>
      </c>
      <c r="I37" s="21">
        <v>0</v>
      </c>
      <c r="J37" s="13">
        <f t="shared" si="13"/>
        <v>426</v>
      </c>
      <c r="K37" s="14">
        <v>426</v>
      </c>
      <c r="L37" s="14">
        <v>0</v>
      </c>
      <c r="M37" s="14">
        <v>0</v>
      </c>
      <c r="N37" s="14">
        <v>0</v>
      </c>
      <c r="O37" s="13">
        <f t="shared" si="14"/>
        <v>426</v>
      </c>
      <c r="P37" s="14">
        <v>426</v>
      </c>
      <c r="Q37" s="14">
        <v>0</v>
      </c>
      <c r="R37" s="14">
        <v>0</v>
      </c>
      <c r="S37" s="14">
        <v>0</v>
      </c>
      <c r="T37" s="13">
        <f t="shared" si="15"/>
        <v>426</v>
      </c>
      <c r="U37" s="14">
        <v>426</v>
      </c>
      <c r="V37" s="14">
        <v>0</v>
      </c>
      <c r="W37" s="14">
        <v>0</v>
      </c>
      <c r="X37" s="14">
        <v>0</v>
      </c>
      <c r="Y37" s="13">
        <f t="shared" si="16"/>
        <v>426</v>
      </c>
      <c r="Z37" s="14">
        <v>426</v>
      </c>
      <c r="AA37" s="14">
        <v>0</v>
      </c>
      <c r="AB37" s="14">
        <v>0</v>
      </c>
      <c r="AC37" s="14">
        <v>0</v>
      </c>
      <c r="AD37" s="13">
        <f t="shared" si="11"/>
        <v>2130</v>
      </c>
    </row>
    <row r="38" spans="1:31" ht="31.5" customHeight="1" x14ac:dyDescent="0.25">
      <c r="A38" s="12" t="s">
        <v>34</v>
      </c>
      <c r="B38" s="3" t="s">
        <v>110</v>
      </c>
      <c r="C38" s="131" t="s">
        <v>105</v>
      </c>
      <c r="D38" s="124" t="s">
        <v>93</v>
      </c>
      <c r="E38" s="13">
        <f t="shared" si="12"/>
        <v>3304</v>
      </c>
      <c r="F38" s="14">
        <v>3304</v>
      </c>
      <c r="G38" s="14">
        <v>0</v>
      </c>
      <c r="H38" s="14">
        <v>0</v>
      </c>
      <c r="I38" s="14">
        <v>0</v>
      </c>
      <c r="J38" s="13">
        <f t="shared" si="13"/>
        <v>3304</v>
      </c>
      <c r="K38" s="14">
        <v>3304</v>
      </c>
      <c r="L38" s="14">
        <v>0</v>
      </c>
      <c r="M38" s="14">
        <v>0</v>
      </c>
      <c r="N38" s="14">
        <v>0</v>
      </c>
      <c r="O38" s="13">
        <f t="shared" si="14"/>
        <v>3304</v>
      </c>
      <c r="P38" s="14">
        <v>3304</v>
      </c>
      <c r="Q38" s="14">
        <v>0</v>
      </c>
      <c r="R38" s="14">
        <v>0</v>
      </c>
      <c r="S38" s="14">
        <v>0</v>
      </c>
      <c r="T38" s="13">
        <f t="shared" si="15"/>
        <v>3304</v>
      </c>
      <c r="U38" s="14">
        <v>3304</v>
      </c>
      <c r="V38" s="14">
        <v>0</v>
      </c>
      <c r="W38" s="14">
        <v>0</v>
      </c>
      <c r="X38" s="14">
        <v>0</v>
      </c>
      <c r="Y38" s="13">
        <f t="shared" si="16"/>
        <v>3304</v>
      </c>
      <c r="Z38" s="14">
        <v>3304</v>
      </c>
      <c r="AA38" s="14">
        <v>0</v>
      </c>
      <c r="AB38" s="14">
        <v>0</v>
      </c>
      <c r="AC38" s="14">
        <v>0</v>
      </c>
      <c r="AD38" s="13">
        <f t="shared" si="11"/>
        <v>16520</v>
      </c>
    </row>
    <row r="39" spans="1:31" ht="94.5" x14ac:dyDescent="0.25">
      <c r="A39" s="12" t="s">
        <v>35</v>
      </c>
      <c r="B39" s="3" t="s">
        <v>191</v>
      </c>
      <c r="C39" s="133"/>
      <c r="D39" s="124" t="s">
        <v>93</v>
      </c>
      <c r="E39" s="13">
        <f t="shared" si="12"/>
        <v>378</v>
      </c>
      <c r="F39" s="14">
        <v>378</v>
      </c>
      <c r="G39" s="14">
        <v>0</v>
      </c>
      <c r="H39" s="14">
        <v>0</v>
      </c>
      <c r="I39" s="14">
        <v>0</v>
      </c>
      <c r="J39" s="13">
        <f t="shared" si="13"/>
        <v>378</v>
      </c>
      <c r="K39" s="14">
        <v>378</v>
      </c>
      <c r="L39" s="14">
        <v>0</v>
      </c>
      <c r="M39" s="14">
        <v>0</v>
      </c>
      <c r="N39" s="14">
        <v>0</v>
      </c>
      <c r="O39" s="13">
        <f t="shared" si="14"/>
        <v>378</v>
      </c>
      <c r="P39" s="14">
        <v>378</v>
      </c>
      <c r="Q39" s="14">
        <v>0</v>
      </c>
      <c r="R39" s="14">
        <v>0</v>
      </c>
      <c r="S39" s="14">
        <v>0</v>
      </c>
      <c r="T39" s="13">
        <f t="shared" si="15"/>
        <v>378</v>
      </c>
      <c r="U39" s="14">
        <v>378</v>
      </c>
      <c r="V39" s="14">
        <v>0</v>
      </c>
      <c r="W39" s="14">
        <v>0</v>
      </c>
      <c r="X39" s="14">
        <v>0</v>
      </c>
      <c r="Y39" s="13">
        <f t="shared" si="16"/>
        <v>378</v>
      </c>
      <c r="Z39" s="14">
        <v>378</v>
      </c>
      <c r="AA39" s="14">
        <v>0</v>
      </c>
      <c r="AB39" s="14">
        <v>0</v>
      </c>
      <c r="AC39" s="14">
        <v>0</v>
      </c>
      <c r="AD39" s="13">
        <f t="shared" si="11"/>
        <v>1890</v>
      </c>
    </row>
    <row r="40" spans="1:31" ht="126" x14ac:dyDescent="0.25">
      <c r="A40" s="12" t="s">
        <v>36</v>
      </c>
      <c r="B40" s="3" t="s">
        <v>77</v>
      </c>
      <c r="C40" s="118" t="s">
        <v>94</v>
      </c>
      <c r="D40" s="124" t="s">
        <v>93</v>
      </c>
      <c r="E40" s="13">
        <f t="shared" si="12"/>
        <v>12</v>
      </c>
      <c r="F40" s="14">
        <v>12</v>
      </c>
      <c r="G40" s="14">
        <v>0</v>
      </c>
      <c r="H40" s="14">
        <v>0</v>
      </c>
      <c r="I40" s="14">
        <v>0</v>
      </c>
      <c r="J40" s="13">
        <f t="shared" si="13"/>
        <v>12</v>
      </c>
      <c r="K40" s="14">
        <v>12</v>
      </c>
      <c r="L40" s="14">
        <v>0</v>
      </c>
      <c r="M40" s="14">
        <v>0</v>
      </c>
      <c r="N40" s="14">
        <v>0</v>
      </c>
      <c r="O40" s="13">
        <f t="shared" si="14"/>
        <v>12</v>
      </c>
      <c r="P40" s="14">
        <v>12</v>
      </c>
      <c r="Q40" s="14">
        <v>0</v>
      </c>
      <c r="R40" s="14">
        <v>0</v>
      </c>
      <c r="S40" s="14">
        <v>0</v>
      </c>
      <c r="T40" s="13">
        <f t="shared" si="15"/>
        <v>12</v>
      </c>
      <c r="U40" s="14">
        <v>12</v>
      </c>
      <c r="V40" s="14">
        <v>0</v>
      </c>
      <c r="W40" s="14">
        <v>0</v>
      </c>
      <c r="X40" s="14">
        <v>0</v>
      </c>
      <c r="Y40" s="13">
        <f t="shared" si="16"/>
        <v>12</v>
      </c>
      <c r="Z40" s="14">
        <v>12</v>
      </c>
      <c r="AA40" s="14">
        <v>0</v>
      </c>
      <c r="AB40" s="14">
        <v>0</v>
      </c>
      <c r="AC40" s="14">
        <v>0</v>
      </c>
      <c r="AD40" s="13">
        <f t="shared" si="11"/>
        <v>60</v>
      </c>
    </row>
    <row r="41" spans="1:31" ht="31.5" customHeight="1" x14ac:dyDescent="0.25">
      <c r="A41" s="12" t="s">
        <v>37</v>
      </c>
      <c r="B41" s="3" t="s">
        <v>119</v>
      </c>
      <c r="C41" s="146" t="s">
        <v>105</v>
      </c>
      <c r="D41" s="124" t="s">
        <v>93</v>
      </c>
      <c r="E41" s="13">
        <f t="shared" si="12"/>
        <v>50</v>
      </c>
      <c r="F41" s="14">
        <v>50</v>
      </c>
      <c r="G41" s="14">
        <v>0</v>
      </c>
      <c r="H41" s="14">
        <v>0</v>
      </c>
      <c r="I41" s="14">
        <v>0</v>
      </c>
      <c r="J41" s="13">
        <f t="shared" si="13"/>
        <v>50</v>
      </c>
      <c r="K41" s="14">
        <v>50</v>
      </c>
      <c r="L41" s="14">
        <v>0</v>
      </c>
      <c r="M41" s="14">
        <v>0</v>
      </c>
      <c r="N41" s="14">
        <v>0</v>
      </c>
      <c r="O41" s="13">
        <f t="shared" si="14"/>
        <v>50</v>
      </c>
      <c r="P41" s="14">
        <v>50</v>
      </c>
      <c r="Q41" s="14">
        <v>0</v>
      </c>
      <c r="R41" s="14">
        <v>0</v>
      </c>
      <c r="S41" s="14">
        <v>0</v>
      </c>
      <c r="T41" s="13">
        <f t="shared" si="15"/>
        <v>50</v>
      </c>
      <c r="U41" s="14">
        <v>50</v>
      </c>
      <c r="V41" s="14">
        <v>0</v>
      </c>
      <c r="W41" s="14">
        <v>0</v>
      </c>
      <c r="X41" s="14">
        <v>0</v>
      </c>
      <c r="Y41" s="13">
        <f t="shared" si="16"/>
        <v>50</v>
      </c>
      <c r="Z41" s="14">
        <v>50</v>
      </c>
      <c r="AA41" s="14">
        <v>0</v>
      </c>
      <c r="AB41" s="14">
        <v>0</v>
      </c>
      <c r="AC41" s="14">
        <v>0</v>
      </c>
      <c r="AD41" s="13">
        <f t="shared" si="11"/>
        <v>250</v>
      </c>
    </row>
    <row r="42" spans="1:31" ht="110.25" x14ac:dyDescent="0.25">
      <c r="A42" s="12" t="s">
        <v>38</v>
      </c>
      <c r="B42" s="3" t="s">
        <v>111</v>
      </c>
      <c r="C42" s="147"/>
      <c r="D42" s="124" t="s">
        <v>93</v>
      </c>
      <c r="E42" s="13">
        <f t="shared" si="12"/>
        <v>50</v>
      </c>
      <c r="F42" s="14">
        <v>50</v>
      </c>
      <c r="G42" s="14">
        <v>0</v>
      </c>
      <c r="H42" s="14">
        <v>0</v>
      </c>
      <c r="I42" s="14">
        <v>0</v>
      </c>
      <c r="J42" s="13">
        <f t="shared" si="13"/>
        <v>50</v>
      </c>
      <c r="K42" s="14">
        <v>50</v>
      </c>
      <c r="L42" s="14">
        <v>0</v>
      </c>
      <c r="M42" s="14">
        <v>0</v>
      </c>
      <c r="N42" s="14">
        <v>0</v>
      </c>
      <c r="O42" s="13">
        <f t="shared" si="14"/>
        <v>50</v>
      </c>
      <c r="P42" s="14">
        <v>50</v>
      </c>
      <c r="Q42" s="14">
        <v>0</v>
      </c>
      <c r="R42" s="14">
        <v>0</v>
      </c>
      <c r="S42" s="14">
        <v>0</v>
      </c>
      <c r="T42" s="13">
        <f t="shared" si="15"/>
        <v>50</v>
      </c>
      <c r="U42" s="14">
        <v>50</v>
      </c>
      <c r="V42" s="14">
        <v>0</v>
      </c>
      <c r="W42" s="14">
        <v>0</v>
      </c>
      <c r="X42" s="14">
        <v>0</v>
      </c>
      <c r="Y42" s="13">
        <f t="shared" si="16"/>
        <v>50</v>
      </c>
      <c r="Z42" s="14">
        <v>50</v>
      </c>
      <c r="AA42" s="14">
        <v>0</v>
      </c>
      <c r="AB42" s="14">
        <v>0</v>
      </c>
      <c r="AC42" s="14">
        <v>0</v>
      </c>
      <c r="AD42" s="13">
        <f t="shared" si="11"/>
        <v>250</v>
      </c>
    </row>
    <row r="43" spans="1:31" ht="141.75" x14ac:dyDescent="0.25">
      <c r="A43" s="12" t="s">
        <v>39</v>
      </c>
      <c r="B43" s="3" t="s">
        <v>112</v>
      </c>
      <c r="C43" s="147"/>
      <c r="D43" s="124" t="s">
        <v>93</v>
      </c>
      <c r="E43" s="29">
        <f t="shared" si="12"/>
        <v>810</v>
      </c>
      <c r="F43" s="30">
        <f>480+330</f>
        <v>810</v>
      </c>
      <c r="G43" s="30">
        <v>0</v>
      </c>
      <c r="H43" s="30">
        <v>0</v>
      </c>
      <c r="I43" s="30">
        <v>0</v>
      </c>
      <c r="J43" s="13">
        <f t="shared" si="13"/>
        <v>480</v>
      </c>
      <c r="K43" s="14">
        <v>480</v>
      </c>
      <c r="L43" s="14">
        <v>0</v>
      </c>
      <c r="M43" s="14">
        <v>0</v>
      </c>
      <c r="N43" s="14">
        <v>0</v>
      </c>
      <c r="O43" s="13">
        <f t="shared" si="14"/>
        <v>480</v>
      </c>
      <c r="P43" s="14">
        <v>480</v>
      </c>
      <c r="Q43" s="14">
        <v>0</v>
      </c>
      <c r="R43" s="14">
        <v>0</v>
      </c>
      <c r="S43" s="14">
        <v>0</v>
      </c>
      <c r="T43" s="13">
        <f t="shared" si="15"/>
        <v>480</v>
      </c>
      <c r="U43" s="14">
        <v>480</v>
      </c>
      <c r="V43" s="14">
        <v>0</v>
      </c>
      <c r="W43" s="14">
        <v>0</v>
      </c>
      <c r="X43" s="14">
        <v>0</v>
      </c>
      <c r="Y43" s="13">
        <f t="shared" si="16"/>
        <v>480</v>
      </c>
      <c r="Z43" s="14">
        <v>480</v>
      </c>
      <c r="AA43" s="14">
        <v>0</v>
      </c>
      <c r="AB43" s="14">
        <v>0</v>
      </c>
      <c r="AC43" s="14">
        <v>0</v>
      </c>
      <c r="AD43" s="13">
        <f t="shared" si="11"/>
        <v>2730</v>
      </c>
    </row>
    <row r="44" spans="1:31" ht="157.5" x14ac:dyDescent="0.25">
      <c r="A44" s="34" t="s">
        <v>40</v>
      </c>
      <c r="B44" s="3" t="s">
        <v>113</v>
      </c>
      <c r="C44" s="147"/>
      <c r="D44" s="124" t="s">
        <v>93</v>
      </c>
      <c r="E44" s="13">
        <f t="shared" si="12"/>
        <v>30</v>
      </c>
      <c r="F44" s="14">
        <v>30</v>
      </c>
      <c r="G44" s="14">
        <v>0</v>
      </c>
      <c r="H44" s="14">
        <v>0</v>
      </c>
      <c r="I44" s="14">
        <v>0</v>
      </c>
      <c r="J44" s="13">
        <f t="shared" si="13"/>
        <v>30</v>
      </c>
      <c r="K44" s="14">
        <v>30</v>
      </c>
      <c r="L44" s="14">
        <v>0</v>
      </c>
      <c r="M44" s="14">
        <v>0</v>
      </c>
      <c r="N44" s="14">
        <v>0</v>
      </c>
      <c r="O44" s="13">
        <f t="shared" si="14"/>
        <v>30</v>
      </c>
      <c r="P44" s="14">
        <v>30</v>
      </c>
      <c r="Q44" s="14">
        <v>0</v>
      </c>
      <c r="R44" s="14">
        <v>0</v>
      </c>
      <c r="S44" s="14">
        <v>0</v>
      </c>
      <c r="T44" s="13">
        <f t="shared" si="15"/>
        <v>30</v>
      </c>
      <c r="U44" s="14">
        <v>30</v>
      </c>
      <c r="V44" s="14">
        <v>0</v>
      </c>
      <c r="W44" s="14">
        <v>0</v>
      </c>
      <c r="X44" s="14">
        <v>0</v>
      </c>
      <c r="Y44" s="13">
        <f t="shared" si="16"/>
        <v>30</v>
      </c>
      <c r="Z44" s="14">
        <v>30</v>
      </c>
      <c r="AA44" s="14">
        <v>0</v>
      </c>
      <c r="AB44" s="14">
        <v>0</v>
      </c>
      <c r="AC44" s="14">
        <v>0</v>
      </c>
      <c r="AD44" s="13">
        <f t="shared" si="11"/>
        <v>150</v>
      </c>
    </row>
    <row r="45" spans="1:31" ht="94.5" x14ac:dyDescent="0.25">
      <c r="A45" s="12" t="s">
        <v>41</v>
      </c>
      <c r="B45" s="3" t="s">
        <v>114</v>
      </c>
      <c r="C45" s="148"/>
      <c r="D45" s="124" t="s">
        <v>93</v>
      </c>
      <c r="E45" s="13">
        <f t="shared" si="12"/>
        <v>50</v>
      </c>
      <c r="F45" s="14">
        <v>50</v>
      </c>
      <c r="G45" s="14">
        <v>0</v>
      </c>
      <c r="H45" s="14">
        <v>0</v>
      </c>
      <c r="I45" s="14">
        <v>0</v>
      </c>
      <c r="J45" s="13">
        <f t="shared" si="13"/>
        <v>50</v>
      </c>
      <c r="K45" s="14">
        <v>50</v>
      </c>
      <c r="L45" s="14">
        <v>0</v>
      </c>
      <c r="M45" s="14">
        <v>0</v>
      </c>
      <c r="N45" s="14">
        <v>0</v>
      </c>
      <c r="O45" s="13">
        <f t="shared" si="14"/>
        <v>50</v>
      </c>
      <c r="P45" s="14">
        <v>50</v>
      </c>
      <c r="Q45" s="14">
        <v>0</v>
      </c>
      <c r="R45" s="14">
        <v>0</v>
      </c>
      <c r="S45" s="14">
        <v>0</v>
      </c>
      <c r="T45" s="13">
        <f t="shared" si="15"/>
        <v>50</v>
      </c>
      <c r="U45" s="14">
        <v>50</v>
      </c>
      <c r="V45" s="14">
        <v>0</v>
      </c>
      <c r="W45" s="14">
        <v>0</v>
      </c>
      <c r="X45" s="14">
        <v>0</v>
      </c>
      <c r="Y45" s="13">
        <f t="shared" si="16"/>
        <v>50</v>
      </c>
      <c r="Z45" s="14">
        <v>50</v>
      </c>
      <c r="AA45" s="14">
        <v>0</v>
      </c>
      <c r="AB45" s="14">
        <v>0</v>
      </c>
      <c r="AC45" s="14">
        <v>0</v>
      </c>
      <c r="AD45" s="13">
        <f t="shared" si="11"/>
        <v>250</v>
      </c>
    </row>
    <row r="46" spans="1:31" ht="94.5" x14ac:dyDescent="0.25">
      <c r="A46" s="12" t="s">
        <v>42</v>
      </c>
      <c r="B46" s="3" t="s">
        <v>78</v>
      </c>
      <c r="C46" s="124" t="s">
        <v>18</v>
      </c>
      <c r="D46" s="124" t="s">
        <v>93</v>
      </c>
      <c r="E46" s="20">
        <f t="shared" si="12"/>
        <v>96</v>
      </c>
      <c r="F46" s="21">
        <f>96</f>
        <v>96</v>
      </c>
      <c r="G46" s="21">
        <v>0</v>
      </c>
      <c r="H46" s="21">
        <v>0</v>
      </c>
      <c r="I46" s="21">
        <v>0</v>
      </c>
      <c r="J46" s="13">
        <f t="shared" si="13"/>
        <v>96</v>
      </c>
      <c r="K46" s="14">
        <v>96</v>
      </c>
      <c r="L46" s="14">
        <v>0</v>
      </c>
      <c r="M46" s="14">
        <v>0</v>
      </c>
      <c r="N46" s="14">
        <v>0</v>
      </c>
      <c r="O46" s="13">
        <f t="shared" si="14"/>
        <v>96</v>
      </c>
      <c r="P46" s="14">
        <v>96</v>
      </c>
      <c r="Q46" s="14">
        <v>0</v>
      </c>
      <c r="R46" s="14">
        <v>0</v>
      </c>
      <c r="S46" s="14">
        <v>0</v>
      </c>
      <c r="T46" s="13">
        <f t="shared" si="15"/>
        <v>96</v>
      </c>
      <c r="U46" s="14">
        <v>96</v>
      </c>
      <c r="V46" s="14">
        <v>0</v>
      </c>
      <c r="W46" s="14">
        <v>0</v>
      </c>
      <c r="X46" s="14">
        <v>0</v>
      </c>
      <c r="Y46" s="13">
        <f t="shared" si="16"/>
        <v>96</v>
      </c>
      <c r="Z46" s="14">
        <v>96</v>
      </c>
      <c r="AA46" s="14">
        <v>0</v>
      </c>
      <c r="AB46" s="14">
        <v>0</v>
      </c>
      <c r="AC46" s="14">
        <v>0</v>
      </c>
      <c r="AD46" s="13">
        <f t="shared" si="11"/>
        <v>480</v>
      </c>
    </row>
    <row r="47" spans="1:31" ht="141.75" x14ac:dyDescent="0.3">
      <c r="A47" s="12" t="s">
        <v>43</v>
      </c>
      <c r="B47" s="3" t="s">
        <v>145</v>
      </c>
      <c r="C47" s="124" t="s">
        <v>94</v>
      </c>
      <c r="D47" s="124" t="s">
        <v>93</v>
      </c>
      <c r="E47" s="20">
        <f>F47+G47+H47+I47</f>
        <v>28325</v>
      </c>
      <c r="F47" s="21">
        <f>6567-902</f>
        <v>5665</v>
      </c>
      <c r="G47" s="21">
        <f>26268-3608</f>
        <v>22660</v>
      </c>
      <c r="H47" s="21">
        <v>0</v>
      </c>
      <c r="I47" s="21">
        <v>0</v>
      </c>
      <c r="J47" s="13">
        <f>1848</f>
        <v>1848</v>
      </c>
      <c r="K47" s="14">
        <v>1848</v>
      </c>
      <c r="L47" s="14">
        <v>0</v>
      </c>
      <c r="M47" s="14">
        <v>0</v>
      </c>
      <c r="N47" s="14">
        <v>0</v>
      </c>
      <c r="O47" s="13">
        <v>1848</v>
      </c>
      <c r="P47" s="14">
        <v>1848</v>
      </c>
      <c r="Q47" s="14">
        <v>0</v>
      </c>
      <c r="R47" s="14">
        <v>0</v>
      </c>
      <c r="S47" s="14">
        <v>0</v>
      </c>
      <c r="T47" s="14">
        <v>2321</v>
      </c>
      <c r="U47" s="14">
        <v>2321</v>
      </c>
      <c r="V47" s="14">
        <v>0</v>
      </c>
      <c r="W47" s="14">
        <v>0</v>
      </c>
      <c r="X47" s="14">
        <v>0</v>
      </c>
      <c r="Y47" s="14">
        <v>2321</v>
      </c>
      <c r="Z47" s="14">
        <v>2321</v>
      </c>
      <c r="AA47" s="14">
        <v>0</v>
      </c>
      <c r="AB47" s="14">
        <v>0</v>
      </c>
      <c r="AC47" s="14">
        <v>0</v>
      </c>
      <c r="AD47" s="13">
        <f t="shared" si="11"/>
        <v>36663</v>
      </c>
      <c r="AE47" s="18"/>
    </row>
    <row r="48" spans="1:31" ht="63" x14ac:dyDescent="0.25">
      <c r="A48" s="64" t="s">
        <v>75</v>
      </c>
      <c r="B48" s="27" t="s">
        <v>87</v>
      </c>
      <c r="C48" s="120" t="s">
        <v>52</v>
      </c>
      <c r="D48" s="124" t="s">
        <v>93</v>
      </c>
      <c r="E48" s="29">
        <f>F48+G48+H48+I48</f>
        <v>384.8</v>
      </c>
      <c r="F48" s="30">
        <f>387-2.2</f>
        <v>384.8</v>
      </c>
      <c r="G48" s="30">
        <v>0</v>
      </c>
      <c r="H48" s="30">
        <v>0</v>
      </c>
      <c r="I48" s="30">
        <v>0</v>
      </c>
      <c r="J48" s="13">
        <v>387</v>
      </c>
      <c r="K48" s="14">
        <v>387</v>
      </c>
      <c r="L48" s="14">
        <v>0</v>
      </c>
      <c r="M48" s="14">
        <v>0</v>
      </c>
      <c r="N48" s="14">
        <v>0</v>
      </c>
      <c r="O48" s="13">
        <v>387</v>
      </c>
      <c r="P48" s="14">
        <v>387</v>
      </c>
      <c r="Q48" s="14">
        <v>0</v>
      </c>
      <c r="R48" s="14">
        <v>0</v>
      </c>
      <c r="S48" s="14">
        <v>0</v>
      </c>
      <c r="T48" s="14">
        <v>386</v>
      </c>
      <c r="U48" s="14">
        <v>386</v>
      </c>
      <c r="V48" s="14">
        <v>0</v>
      </c>
      <c r="W48" s="14">
        <v>0</v>
      </c>
      <c r="X48" s="14">
        <v>0</v>
      </c>
      <c r="Y48" s="14">
        <v>386</v>
      </c>
      <c r="Z48" s="14">
        <v>386</v>
      </c>
      <c r="AA48" s="14">
        <v>0</v>
      </c>
      <c r="AB48" s="14">
        <v>0</v>
      </c>
      <c r="AC48" s="14">
        <v>0</v>
      </c>
      <c r="AD48" s="13">
        <f t="shared" si="11"/>
        <v>1930.8</v>
      </c>
    </row>
    <row r="49" spans="1:30" ht="16.5" x14ac:dyDescent="0.25">
      <c r="A49" s="130" t="s">
        <v>44</v>
      </c>
      <c r="B49" s="130"/>
      <c r="C49" s="130"/>
      <c r="D49" s="116"/>
      <c r="E49" s="108">
        <f>E50+E51</f>
        <v>36873.800000000003</v>
      </c>
      <c r="F49" s="85">
        <f>F50+F51</f>
        <v>14213.8</v>
      </c>
      <c r="G49" s="85">
        <f t="shared" ref="G49:AC49" si="17">SUM(G31,G36:G48)</f>
        <v>22660</v>
      </c>
      <c r="H49" s="85">
        <f t="shared" si="17"/>
        <v>0</v>
      </c>
      <c r="I49" s="85">
        <f t="shared" si="17"/>
        <v>0</v>
      </c>
      <c r="J49" s="31">
        <f>SUM(J31,J36:J48)</f>
        <v>10426</v>
      </c>
      <c r="K49" s="15">
        <f>SUM(K31,K36:K48)</f>
        <v>10426</v>
      </c>
      <c r="L49" s="15">
        <f t="shared" si="17"/>
        <v>0</v>
      </c>
      <c r="M49" s="15">
        <f t="shared" si="17"/>
        <v>0</v>
      </c>
      <c r="N49" s="15">
        <f t="shared" si="17"/>
        <v>0</v>
      </c>
      <c r="O49" s="31">
        <f>SUM(O31,O36:O48)</f>
        <v>10426</v>
      </c>
      <c r="P49" s="15">
        <f>SUM(P31,P36:P48)</f>
        <v>10426</v>
      </c>
      <c r="Q49" s="15">
        <f t="shared" si="17"/>
        <v>0</v>
      </c>
      <c r="R49" s="15">
        <f t="shared" si="17"/>
        <v>0</v>
      </c>
      <c r="S49" s="15">
        <f t="shared" si="17"/>
        <v>0</v>
      </c>
      <c r="T49" s="31">
        <f>SUM(T31,T36:T48)</f>
        <v>10898</v>
      </c>
      <c r="U49" s="15">
        <f>SUM(U31,U36:U48)</f>
        <v>10898</v>
      </c>
      <c r="V49" s="15">
        <f t="shared" si="17"/>
        <v>0</v>
      </c>
      <c r="W49" s="15">
        <f t="shared" si="17"/>
        <v>0</v>
      </c>
      <c r="X49" s="15">
        <f t="shared" si="17"/>
        <v>0</v>
      </c>
      <c r="Y49" s="31">
        <f>SUM(Y31,Y36:Y48)</f>
        <v>10898</v>
      </c>
      <c r="Z49" s="15">
        <f>SUM(Z31,Z36:Z48)</f>
        <v>10898</v>
      </c>
      <c r="AA49" s="15">
        <f t="shared" si="17"/>
        <v>0</v>
      </c>
      <c r="AB49" s="15">
        <f t="shared" si="17"/>
        <v>0</v>
      </c>
      <c r="AC49" s="15">
        <f t="shared" si="17"/>
        <v>0</v>
      </c>
      <c r="AD49" s="31">
        <f>SUM(AD31,AD36:AD48)</f>
        <v>79521.8</v>
      </c>
    </row>
    <row r="50" spans="1:30" ht="16.5" x14ac:dyDescent="0.25">
      <c r="A50" s="116" t="s">
        <v>73</v>
      </c>
      <c r="B50" s="116"/>
      <c r="C50" s="122"/>
      <c r="D50" s="122"/>
      <c r="E50" s="109">
        <f t="shared" ref="E50:AD50" si="18">E48</f>
        <v>384.8</v>
      </c>
      <c r="F50" s="110">
        <f t="shared" si="18"/>
        <v>384.8</v>
      </c>
      <c r="G50" s="110">
        <f t="shared" si="18"/>
        <v>0</v>
      </c>
      <c r="H50" s="110">
        <f t="shared" si="18"/>
        <v>0</v>
      </c>
      <c r="I50" s="110">
        <f t="shared" si="18"/>
        <v>0</v>
      </c>
      <c r="J50" s="35">
        <f t="shared" si="18"/>
        <v>387</v>
      </c>
      <c r="K50" s="36">
        <f t="shared" si="18"/>
        <v>387</v>
      </c>
      <c r="L50" s="36">
        <f t="shared" si="18"/>
        <v>0</v>
      </c>
      <c r="M50" s="36">
        <f t="shared" si="18"/>
        <v>0</v>
      </c>
      <c r="N50" s="36">
        <f t="shared" si="18"/>
        <v>0</v>
      </c>
      <c r="O50" s="35">
        <f t="shared" si="18"/>
        <v>387</v>
      </c>
      <c r="P50" s="36">
        <f t="shared" si="18"/>
        <v>387</v>
      </c>
      <c r="Q50" s="36">
        <f t="shared" si="18"/>
        <v>0</v>
      </c>
      <c r="R50" s="36">
        <f t="shared" si="18"/>
        <v>0</v>
      </c>
      <c r="S50" s="36">
        <f t="shared" si="18"/>
        <v>0</v>
      </c>
      <c r="T50" s="35">
        <f t="shared" si="18"/>
        <v>386</v>
      </c>
      <c r="U50" s="36">
        <f t="shared" si="18"/>
        <v>386</v>
      </c>
      <c r="V50" s="36">
        <f t="shared" si="18"/>
        <v>0</v>
      </c>
      <c r="W50" s="36">
        <f t="shared" si="18"/>
        <v>0</v>
      </c>
      <c r="X50" s="36">
        <f t="shared" si="18"/>
        <v>0</v>
      </c>
      <c r="Y50" s="35">
        <f t="shared" si="18"/>
        <v>386</v>
      </c>
      <c r="Z50" s="36">
        <f t="shared" si="18"/>
        <v>386</v>
      </c>
      <c r="AA50" s="36">
        <f t="shared" si="18"/>
        <v>0</v>
      </c>
      <c r="AB50" s="36">
        <f t="shared" si="18"/>
        <v>0</v>
      </c>
      <c r="AC50" s="36">
        <f t="shared" si="18"/>
        <v>0</v>
      </c>
      <c r="AD50" s="37">
        <f t="shared" si="18"/>
        <v>1930.8</v>
      </c>
    </row>
    <row r="51" spans="1:30" ht="16.5" x14ac:dyDescent="0.25">
      <c r="A51" s="116" t="s">
        <v>135</v>
      </c>
      <c r="B51" s="116"/>
      <c r="C51" s="122"/>
      <c r="D51" s="122"/>
      <c r="E51" s="109">
        <f>SUM(E32:E47)</f>
        <v>36489</v>
      </c>
      <c r="F51" s="110">
        <f>F32+F33+F34+F35+F36+F37+F38+F39+F40+F41+F42+F43+F44+F45+F46+F47</f>
        <v>13829</v>
      </c>
      <c r="G51" s="110">
        <f>G31+G36+G32+G33+G34+G35+G36+G37+G38+G39+G40+G41+G42+G43+G44+G45+G46+G47</f>
        <v>22660</v>
      </c>
      <c r="H51" s="110">
        <f>0</f>
        <v>0</v>
      </c>
      <c r="I51" s="110">
        <v>0</v>
      </c>
      <c r="J51" s="35">
        <f>J31+J36+J37+J38+J39+J40+J41+J42+J43+J44+J45+J46+J47</f>
        <v>10039</v>
      </c>
      <c r="K51" s="36">
        <f>K31+K36+K37+K38+K39+K40+K41+K42+K43+K44+K45+K46+K47</f>
        <v>10039</v>
      </c>
      <c r="L51" s="36">
        <v>0</v>
      </c>
      <c r="M51" s="36">
        <v>0</v>
      </c>
      <c r="N51" s="36">
        <v>0</v>
      </c>
      <c r="O51" s="35">
        <f>O31+O36+O37+O38+O39+O40+O41+O42+O43+O44+O45+O46+O47</f>
        <v>10039</v>
      </c>
      <c r="P51" s="36">
        <f>P31+P36+P37+P38+P39+P40+P41+P42+P43+P44+P45+P46+P47</f>
        <v>10039</v>
      </c>
      <c r="Q51" s="36">
        <v>0</v>
      </c>
      <c r="R51" s="36">
        <v>0</v>
      </c>
      <c r="S51" s="36">
        <v>0</v>
      </c>
      <c r="T51" s="35">
        <f>T31+T36+T37+T38+T39+T40+T41+T42+T43+T44+T45+T46+T47</f>
        <v>10512</v>
      </c>
      <c r="U51" s="36">
        <f>U31+U36+U37+U38+U39+U40+U41+U42+U43+U44+U45+U46+U47</f>
        <v>10512</v>
      </c>
      <c r="V51" s="36">
        <v>0</v>
      </c>
      <c r="W51" s="36">
        <v>0</v>
      </c>
      <c r="X51" s="36">
        <v>0</v>
      </c>
      <c r="Y51" s="35">
        <f>Y31+Y36+Y37+Y38+Y39+Y40+Y41+Y42+Y43+Y44+Y45+Y46+Y47</f>
        <v>10512</v>
      </c>
      <c r="Z51" s="36">
        <f>Z31+Z36+Z37+Z38+Z39+Z40+Z41+Z42+Z43+Z44+Z45+Z46+Z47</f>
        <v>10512</v>
      </c>
      <c r="AA51" s="36">
        <v>0</v>
      </c>
      <c r="AB51" s="36">
        <v>0</v>
      </c>
      <c r="AC51" s="36">
        <v>0</v>
      </c>
      <c r="AD51" s="37">
        <f>AD31+AD36+AD37+AD38+AD39+AD40+AD41+AD42+AD43+AD44+AD45+AD46+AD47</f>
        <v>77591</v>
      </c>
    </row>
    <row r="52" spans="1:30" ht="18.75" customHeight="1" x14ac:dyDescent="0.25">
      <c r="A52" s="25" t="s">
        <v>45</v>
      </c>
      <c r="B52" s="140" t="s">
        <v>146</v>
      </c>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2"/>
    </row>
    <row r="53" spans="1:30" ht="157.5" x14ac:dyDescent="0.25">
      <c r="A53" s="19" t="s">
        <v>46</v>
      </c>
      <c r="B53" s="106" t="s">
        <v>132</v>
      </c>
      <c r="C53" s="65" t="s">
        <v>147</v>
      </c>
      <c r="D53" s="38" t="s">
        <v>93</v>
      </c>
      <c r="E53" s="20">
        <f>F53+G53+H53+I53</f>
        <v>1248</v>
      </c>
      <c r="F53" s="21">
        <f>1248</f>
        <v>1248</v>
      </c>
      <c r="G53" s="21">
        <v>0</v>
      </c>
      <c r="H53" s="21">
        <v>0</v>
      </c>
      <c r="I53" s="21">
        <v>0</v>
      </c>
      <c r="J53" s="20">
        <f>K53+L53+M53+N53</f>
        <v>1248</v>
      </c>
      <c r="K53" s="21">
        <f>1248</f>
        <v>1248</v>
      </c>
      <c r="L53" s="21">
        <v>0</v>
      </c>
      <c r="M53" s="21">
        <v>0</v>
      </c>
      <c r="N53" s="21">
        <v>0</v>
      </c>
      <c r="O53" s="20">
        <f>P53+Q53+R53+S53</f>
        <v>1248</v>
      </c>
      <c r="P53" s="21">
        <v>1248</v>
      </c>
      <c r="Q53" s="21">
        <v>0</v>
      </c>
      <c r="R53" s="21">
        <v>0</v>
      </c>
      <c r="S53" s="21">
        <v>0</v>
      </c>
      <c r="T53" s="20">
        <f>U53+V53+W53+X53</f>
        <v>1248</v>
      </c>
      <c r="U53" s="21">
        <v>1248</v>
      </c>
      <c r="V53" s="21">
        <v>0</v>
      </c>
      <c r="W53" s="21">
        <v>0</v>
      </c>
      <c r="X53" s="21">
        <v>0</v>
      </c>
      <c r="Y53" s="20">
        <f>Z53+AA53+AB53+AC53</f>
        <v>1248</v>
      </c>
      <c r="Z53" s="21">
        <v>1248</v>
      </c>
      <c r="AA53" s="21">
        <v>0</v>
      </c>
      <c r="AB53" s="21">
        <v>0</v>
      </c>
      <c r="AC53" s="21">
        <v>0</v>
      </c>
      <c r="AD53" s="20">
        <f>E53+J53+O53+T53+Y53</f>
        <v>6240</v>
      </c>
    </row>
    <row r="54" spans="1:30" ht="16.5" x14ac:dyDescent="0.25">
      <c r="A54" s="144" t="s">
        <v>47</v>
      </c>
      <c r="B54" s="144"/>
      <c r="C54" s="144"/>
      <c r="D54" s="119"/>
      <c r="E54" s="39">
        <f t="shared" ref="E54:AD54" si="19">E53</f>
        <v>1248</v>
      </c>
      <c r="F54" s="40">
        <f t="shared" si="19"/>
        <v>1248</v>
      </c>
      <c r="G54" s="40">
        <f t="shared" si="19"/>
        <v>0</v>
      </c>
      <c r="H54" s="40">
        <f t="shared" si="19"/>
        <v>0</v>
      </c>
      <c r="I54" s="40">
        <f t="shared" si="19"/>
        <v>0</v>
      </c>
      <c r="J54" s="39">
        <f t="shared" si="19"/>
        <v>1248</v>
      </c>
      <c r="K54" s="40">
        <f t="shared" si="19"/>
        <v>1248</v>
      </c>
      <c r="L54" s="40">
        <f t="shared" si="19"/>
        <v>0</v>
      </c>
      <c r="M54" s="40">
        <f t="shared" si="19"/>
        <v>0</v>
      </c>
      <c r="N54" s="40">
        <f t="shared" si="19"/>
        <v>0</v>
      </c>
      <c r="O54" s="39">
        <f t="shared" si="19"/>
        <v>1248</v>
      </c>
      <c r="P54" s="40">
        <f t="shared" si="19"/>
        <v>1248</v>
      </c>
      <c r="Q54" s="40">
        <f t="shared" si="19"/>
        <v>0</v>
      </c>
      <c r="R54" s="40">
        <f t="shared" si="19"/>
        <v>0</v>
      </c>
      <c r="S54" s="40">
        <f t="shared" si="19"/>
        <v>0</v>
      </c>
      <c r="T54" s="39">
        <f t="shared" si="19"/>
        <v>1248</v>
      </c>
      <c r="U54" s="40">
        <f t="shared" si="19"/>
        <v>1248</v>
      </c>
      <c r="V54" s="40">
        <f t="shared" si="19"/>
        <v>0</v>
      </c>
      <c r="W54" s="40">
        <f t="shared" si="19"/>
        <v>0</v>
      </c>
      <c r="X54" s="40">
        <f t="shared" si="19"/>
        <v>0</v>
      </c>
      <c r="Y54" s="39">
        <f t="shared" si="19"/>
        <v>1248</v>
      </c>
      <c r="Z54" s="40">
        <f t="shared" si="19"/>
        <v>1248</v>
      </c>
      <c r="AA54" s="40">
        <f t="shared" si="19"/>
        <v>0</v>
      </c>
      <c r="AB54" s="40">
        <f t="shared" si="19"/>
        <v>0</v>
      </c>
      <c r="AC54" s="40">
        <f t="shared" si="19"/>
        <v>0</v>
      </c>
      <c r="AD54" s="40">
        <f t="shared" si="19"/>
        <v>6240</v>
      </c>
    </row>
    <row r="55" spans="1:30" ht="18.75" customHeight="1" x14ac:dyDescent="0.25">
      <c r="A55" s="41" t="s">
        <v>176</v>
      </c>
      <c r="B55" s="149" t="s">
        <v>177</v>
      </c>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1"/>
    </row>
    <row r="56" spans="1:30" ht="94.5" x14ac:dyDescent="0.25">
      <c r="A56" s="19" t="s">
        <v>48</v>
      </c>
      <c r="B56" s="3" t="s">
        <v>120</v>
      </c>
      <c r="C56" s="38" t="s">
        <v>94</v>
      </c>
      <c r="D56" s="38" t="s">
        <v>93</v>
      </c>
      <c r="E56" s="20">
        <f>F56+G56+H56+I56</f>
        <v>700</v>
      </c>
      <c r="F56" s="21">
        <f>700</f>
        <v>700</v>
      </c>
      <c r="G56" s="21">
        <v>0</v>
      </c>
      <c r="H56" s="21">
        <v>0</v>
      </c>
      <c r="I56" s="21">
        <v>0</v>
      </c>
      <c r="J56" s="20">
        <f>K56+L56+M56+N56</f>
        <v>700</v>
      </c>
      <c r="K56" s="21">
        <v>700</v>
      </c>
      <c r="L56" s="21">
        <v>0</v>
      </c>
      <c r="M56" s="21">
        <v>0</v>
      </c>
      <c r="N56" s="21">
        <v>0</v>
      </c>
      <c r="O56" s="20">
        <f>P56+Q56+R56+S56</f>
        <v>700</v>
      </c>
      <c r="P56" s="21">
        <v>700</v>
      </c>
      <c r="Q56" s="21">
        <v>0</v>
      </c>
      <c r="R56" s="21">
        <v>0</v>
      </c>
      <c r="S56" s="21">
        <v>0</v>
      </c>
      <c r="T56" s="20">
        <f>U56+V56+W56+X56</f>
        <v>700</v>
      </c>
      <c r="U56" s="21">
        <v>700</v>
      </c>
      <c r="V56" s="21">
        <v>0</v>
      </c>
      <c r="W56" s="21">
        <v>0</v>
      </c>
      <c r="X56" s="21">
        <v>0</v>
      </c>
      <c r="Y56" s="20">
        <f>Z56+AA56+AB56+AC56</f>
        <v>700</v>
      </c>
      <c r="Z56" s="21">
        <v>700</v>
      </c>
      <c r="AA56" s="21">
        <v>0</v>
      </c>
      <c r="AB56" s="21">
        <v>0</v>
      </c>
      <c r="AC56" s="21">
        <v>0</v>
      </c>
      <c r="AD56" s="20">
        <f>E56+J56+O56+T56+Y56</f>
        <v>3500</v>
      </c>
    </row>
    <row r="57" spans="1:30" ht="16.5" x14ac:dyDescent="0.25">
      <c r="A57" s="144" t="s">
        <v>49</v>
      </c>
      <c r="B57" s="144"/>
      <c r="C57" s="144"/>
      <c r="D57" s="119"/>
      <c r="E57" s="40">
        <f t="shared" ref="E57:AD57" si="20">SUM(E56:E56)</f>
        <v>700</v>
      </c>
      <c r="F57" s="39">
        <f t="shared" si="20"/>
        <v>700</v>
      </c>
      <c r="G57" s="39">
        <f t="shared" si="20"/>
        <v>0</v>
      </c>
      <c r="H57" s="39">
        <f t="shared" si="20"/>
        <v>0</v>
      </c>
      <c r="I57" s="39">
        <f t="shared" si="20"/>
        <v>0</v>
      </c>
      <c r="J57" s="40">
        <f t="shared" si="20"/>
        <v>700</v>
      </c>
      <c r="K57" s="39">
        <f t="shared" si="20"/>
        <v>700</v>
      </c>
      <c r="L57" s="39">
        <f t="shared" si="20"/>
        <v>0</v>
      </c>
      <c r="M57" s="39">
        <f t="shared" si="20"/>
        <v>0</v>
      </c>
      <c r="N57" s="39">
        <f t="shared" si="20"/>
        <v>0</v>
      </c>
      <c r="O57" s="40">
        <f t="shared" si="20"/>
        <v>700</v>
      </c>
      <c r="P57" s="39">
        <f t="shared" si="20"/>
        <v>700</v>
      </c>
      <c r="Q57" s="39">
        <f t="shared" si="20"/>
        <v>0</v>
      </c>
      <c r="R57" s="39">
        <f t="shared" si="20"/>
        <v>0</v>
      </c>
      <c r="S57" s="39">
        <f t="shared" si="20"/>
        <v>0</v>
      </c>
      <c r="T57" s="40">
        <f t="shared" si="20"/>
        <v>700</v>
      </c>
      <c r="U57" s="39">
        <f t="shared" si="20"/>
        <v>700</v>
      </c>
      <c r="V57" s="39">
        <f t="shared" si="20"/>
        <v>0</v>
      </c>
      <c r="W57" s="39">
        <f t="shared" si="20"/>
        <v>0</v>
      </c>
      <c r="X57" s="39">
        <f t="shared" si="20"/>
        <v>0</v>
      </c>
      <c r="Y57" s="40">
        <f t="shared" si="20"/>
        <v>700</v>
      </c>
      <c r="Z57" s="39">
        <f t="shared" si="20"/>
        <v>700</v>
      </c>
      <c r="AA57" s="39">
        <f t="shared" si="20"/>
        <v>0</v>
      </c>
      <c r="AB57" s="39">
        <f t="shared" si="20"/>
        <v>0</v>
      </c>
      <c r="AC57" s="39">
        <f t="shared" si="20"/>
        <v>0</v>
      </c>
      <c r="AD57" s="40">
        <f t="shared" si="20"/>
        <v>3500</v>
      </c>
    </row>
    <row r="58" spans="1:30" ht="18.75" customHeight="1" x14ac:dyDescent="0.25">
      <c r="A58" s="41" t="s">
        <v>178</v>
      </c>
      <c r="B58" s="149" t="s">
        <v>179</v>
      </c>
      <c r="C58" s="150"/>
      <c r="D58" s="150"/>
      <c r="E58" s="150"/>
      <c r="F58" s="150"/>
      <c r="G58" s="150"/>
      <c r="H58" s="150"/>
      <c r="I58" s="150"/>
      <c r="J58" s="150"/>
      <c r="K58" s="150"/>
      <c r="L58" s="150"/>
      <c r="M58" s="150"/>
      <c r="N58" s="150"/>
      <c r="O58" s="150"/>
      <c r="P58" s="150"/>
      <c r="Q58" s="150"/>
      <c r="R58" s="150"/>
      <c r="S58" s="150"/>
      <c r="T58" s="150"/>
      <c r="U58" s="150"/>
      <c r="V58" s="150"/>
      <c r="W58" s="150"/>
      <c r="X58" s="150"/>
      <c r="Y58" s="150"/>
      <c r="Z58" s="150"/>
      <c r="AA58" s="150"/>
      <c r="AB58" s="150"/>
      <c r="AC58" s="150"/>
      <c r="AD58" s="151"/>
    </row>
    <row r="59" spans="1:30" ht="94.5" x14ac:dyDescent="0.25">
      <c r="A59" s="19" t="s">
        <v>50</v>
      </c>
      <c r="B59" s="3" t="s">
        <v>109</v>
      </c>
      <c r="C59" s="38" t="s">
        <v>94</v>
      </c>
      <c r="D59" s="38" t="s">
        <v>93</v>
      </c>
      <c r="E59" s="29">
        <f>F59+G59+H59+I59</f>
        <v>1449</v>
      </c>
      <c r="F59" s="30">
        <f>1656-207</f>
        <v>1449</v>
      </c>
      <c r="G59" s="30">
        <v>0</v>
      </c>
      <c r="H59" s="30">
        <v>0</v>
      </c>
      <c r="I59" s="30">
        <v>0</v>
      </c>
      <c r="J59" s="20">
        <f>K59+L59+M59+N59</f>
        <v>1656</v>
      </c>
      <c r="K59" s="21">
        <v>1656</v>
      </c>
      <c r="L59" s="21">
        <v>0</v>
      </c>
      <c r="M59" s="21">
        <v>0</v>
      </c>
      <c r="N59" s="21">
        <v>0</v>
      </c>
      <c r="O59" s="20">
        <f>P59+Q59+R59+S59</f>
        <v>1656</v>
      </c>
      <c r="P59" s="21">
        <v>1656</v>
      </c>
      <c r="Q59" s="21">
        <v>0</v>
      </c>
      <c r="R59" s="21">
        <v>0</v>
      </c>
      <c r="S59" s="21">
        <v>0</v>
      </c>
      <c r="T59" s="20">
        <f>U59+V59+W59+X59</f>
        <v>1656</v>
      </c>
      <c r="U59" s="21">
        <v>1656</v>
      </c>
      <c r="V59" s="21">
        <v>0</v>
      </c>
      <c r="W59" s="21">
        <v>0</v>
      </c>
      <c r="X59" s="21">
        <v>0</v>
      </c>
      <c r="Y59" s="20">
        <f>Z59+AA59+AB59+AC59</f>
        <v>1656</v>
      </c>
      <c r="Z59" s="21">
        <v>1656</v>
      </c>
      <c r="AA59" s="21">
        <v>0</v>
      </c>
      <c r="AB59" s="21">
        <v>0</v>
      </c>
      <c r="AC59" s="21">
        <v>0</v>
      </c>
      <c r="AD59" s="20">
        <f>E59+J59+O59+T59+Y59</f>
        <v>8073</v>
      </c>
    </row>
    <row r="60" spans="1:30" ht="47.25" x14ac:dyDescent="0.25">
      <c r="A60" s="19" t="s">
        <v>51</v>
      </c>
      <c r="B60" s="3" t="s">
        <v>141</v>
      </c>
      <c r="C60" s="38" t="s">
        <v>52</v>
      </c>
      <c r="D60" s="38" t="s">
        <v>93</v>
      </c>
      <c r="E60" s="29">
        <f>F60+G60+H60+I60</f>
        <v>55</v>
      </c>
      <c r="F60" s="30">
        <f>86-31</f>
        <v>55</v>
      </c>
      <c r="G60" s="30">
        <v>0</v>
      </c>
      <c r="H60" s="30">
        <v>0</v>
      </c>
      <c r="I60" s="30">
        <v>0</v>
      </c>
      <c r="J60" s="20">
        <f>K60+L60+M60+N60</f>
        <v>86</v>
      </c>
      <c r="K60" s="21">
        <v>86</v>
      </c>
      <c r="L60" s="21">
        <v>0</v>
      </c>
      <c r="M60" s="21">
        <v>0</v>
      </c>
      <c r="N60" s="21">
        <v>0</v>
      </c>
      <c r="O60" s="20">
        <f>P60+Q60+R60+S60</f>
        <v>86</v>
      </c>
      <c r="P60" s="21">
        <v>86</v>
      </c>
      <c r="Q60" s="21">
        <v>0</v>
      </c>
      <c r="R60" s="21">
        <v>0</v>
      </c>
      <c r="S60" s="21">
        <v>0</v>
      </c>
      <c r="T60" s="20">
        <f>U60+V60+W60+X60</f>
        <v>86</v>
      </c>
      <c r="U60" s="21">
        <v>86</v>
      </c>
      <c r="V60" s="21">
        <v>0</v>
      </c>
      <c r="W60" s="21">
        <v>0</v>
      </c>
      <c r="X60" s="21">
        <v>0</v>
      </c>
      <c r="Y60" s="20">
        <f>Z60+AA60+AB60+AC60</f>
        <v>86</v>
      </c>
      <c r="Z60" s="21">
        <v>86</v>
      </c>
      <c r="AA60" s="21">
        <v>0</v>
      </c>
      <c r="AB60" s="21">
        <v>0</v>
      </c>
      <c r="AC60" s="21">
        <v>0</v>
      </c>
      <c r="AD60" s="20">
        <f>E60+J60+O60+T60+Y60</f>
        <v>399</v>
      </c>
    </row>
    <row r="61" spans="1:30" ht="16.5" x14ac:dyDescent="0.25">
      <c r="A61" s="144" t="s">
        <v>53</v>
      </c>
      <c r="B61" s="144"/>
      <c r="C61" s="144"/>
      <c r="D61" s="119"/>
      <c r="E61" s="40">
        <f t="shared" ref="E61:AD61" si="21">SUM(E59:E60)</f>
        <v>1504</v>
      </c>
      <c r="F61" s="39">
        <f t="shared" si="21"/>
        <v>1504</v>
      </c>
      <c r="G61" s="39">
        <f t="shared" si="21"/>
        <v>0</v>
      </c>
      <c r="H61" s="39">
        <f t="shared" si="21"/>
        <v>0</v>
      </c>
      <c r="I61" s="39">
        <f t="shared" si="21"/>
        <v>0</v>
      </c>
      <c r="J61" s="40">
        <f t="shared" si="21"/>
        <v>1742</v>
      </c>
      <c r="K61" s="39">
        <f t="shared" si="21"/>
        <v>1742</v>
      </c>
      <c r="L61" s="39">
        <f t="shared" si="21"/>
        <v>0</v>
      </c>
      <c r="M61" s="39">
        <f t="shared" si="21"/>
        <v>0</v>
      </c>
      <c r="N61" s="39">
        <f t="shared" si="21"/>
        <v>0</v>
      </c>
      <c r="O61" s="40">
        <f t="shared" si="21"/>
        <v>1742</v>
      </c>
      <c r="P61" s="39">
        <f t="shared" si="21"/>
        <v>1742</v>
      </c>
      <c r="Q61" s="39">
        <f t="shared" si="21"/>
        <v>0</v>
      </c>
      <c r="R61" s="39">
        <f t="shared" si="21"/>
        <v>0</v>
      </c>
      <c r="S61" s="39">
        <f t="shared" si="21"/>
        <v>0</v>
      </c>
      <c r="T61" s="40">
        <f t="shared" si="21"/>
        <v>1742</v>
      </c>
      <c r="U61" s="39">
        <f t="shared" si="21"/>
        <v>1742</v>
      </c>
      <c r="V61" s="39">
        <f t="shared" si="21"/>
        <v>0</v>
      </c>
      <c r="W61" s="39">
        <f t="shared" si="21"/>
        <v>0</v>
      </c>
      <c r="X61" s="39">
        <f t="shared" si="21"/>
        <v>0</v>
      </c>
      <c r="Y61" s="40">
        <f t="shared" si="21"/>
        <v>1742</v>
      </c>
      <c r="Z61" s="39">
        <f t="shared" si="21"/>
        <v>1742</v>
      </c>
      <c r="AA61" s="39">
        <f t="shared" si="21"/>
        <v>0</v>
      </c>
      <c r="AB61" s="39">
        <f t="shared" si="21"/>
        <v>0</v>
      </c>
      <c r="AC61" s="39">
        <f t="shared" si="21"/>
        <v>0</v>
      </c>
      <c r="AD61" s="40">
        <f t="shared" si="21"/>
        <v>8472</v>
      </c>
    </row>
    <row r="62" spans="1:30" ht="16.5" x14ac:dyDescent="0.25">
      <c r="A62" s="119" t="s">
        <v>73</v>
      </c>
      <c r="B62" s="119"/>
      <c r="C62" s="42"/>
      <c r="D62" s="42"/>
      <c r="E62" s="43">
        <f>E60</f>
        <v>55</v>
      </c>
      <c r="F62" s="44">
        <f>F60</f>
        <v>55</v>
      </c>
      <c r="G62" s="44">
        <v>0</v>
      </c>
      <c r="H62" s="44">
        <v>0</v>
      </c>
      <c r="I62" s="44">
        <v>0</v>
      </c>
      <c r="J62" s="43">
        <f>J60</f>
        <v>86</v>
      </c>
      <c r="K62" s="44">
        <f>K60</f>
        <v>86</v>
      </c>
      <c r="L62" s="44">
        <v>0</v>
      </c>
      <c r="M62" s="44">
        <v>0</v>
      </c>
      <c r="N62" s="44">
        <v>0</v>
      </c>
      <c r="O62" s="43">
        <f>O60</f>
        <v>86</v>
      </c>
      <c r="P62" s="44">
        <f>P60</f>
        <v>86</v>
      </c>
      <c r="Q62" s="44">
        <v>0</v>
      </c>
      <c r="R62" s="44">
        <v>0</v>
      </c>
      <c r="S62" s="44">
        <v>0</v>
      </c>
      <c r="T62" s="43">
        <f>T60</f>
        <v>86</v>
      </c>
      <c r="U62" s="44">
        <f>U60</f>
        <v>86</v>
      </c>
      <c r="V62" s="44">
        <v>0</v>
      </c>
      <c r="W62" s="44">
        <v>0</v>
      </c>
      <c r="X62" s="44">
        <v>0</v>
      </c>
      <c r="Y62" s="43">
        <f>Y60</f>
        <v>86</v>
      </c>
      <c r="Z62" s="44">
        <f>Z60</f>
        <v>86</v>
      </c>
      <c r="AA62" s="44">
        <v>0</v>
      </c>
      <c r="AB62" s="44">
        <v>0</v>
      </c>
      <c r="AC62" s="44">
        <v>0</v>
      </c>
      <c r="AD62" s="45">
        <f>AD60</f>
        <v>399</v>
      </c>
    </row>
    <row r="63" spans="1:30" ht="16.5" x14ac:dyDescent="0.25">
      <c r="A63" s="119" t="s">
        <v>135</v>
      </c>
      <c r="B63" s="119"/>
      <c r="C63" s="42"/>
      <c r="D63" s="42"/>
      <c r="E63" s="43">
        <f>E59</f>
        <v>1449</v>
      </c>
      <c r="F63" s="44">
        <f>F59</f>
        <v>1449</v>
      </c>
      <c r="G63" s="44">
        <v>0</v>
      </c>
      <c r="H63" s="44">
        <v>0</v>
      </c>
      <c r="I63" s="44">
        <v>0</v>
      </c>
      <c r="J63" s="43">
        <f>J59</f>
        <v>1656</v>
      </c>
      <c r="K63" s="44">
        <f>K59</f>
        <v>1656</v>
      </c>
      <c r="L63" s="44">
        <v>0</v>
      </c>
      <c r="M63" s="44">
        <v>0</v>
      </c>
      <c r="N63" s="44">
        <v>0</v>
      </c>
      <c r="O63" s="43">
        <f>O59</f>
        <v>1656</v>
      </c>
      <c r="P63" s="44">
        <f>P59</f>
        <v>1656</v>
      </c>
      <c r="Q63" s="44">
        <v>0</v>
      </c>
      <c r="R63" s="44">
        <v>0</v>
      </c>
      <c r="S63" s="44">
        <v>0</v>
      </c>
      <c r="T63" s="43">
        <f>T59</f>
        <v>1656</v>
      </c>
      <c r="U63" s="44">
        <f>U59</f>
        <v>1656</v>
      </c>
      <c r="V63" s="44">
        <v>0</v>
      </c>
      <c r="W63" s="44">
        <v>0</v>
      </c>
      <c r="X63" s="44">
        <v>0</v>
      </c>
      <c r="Y63" s="43">
        <f>Y59</f>
        <v>1656</v>
      </c>
      <c r="Z63" s="44">
        <f>Z59</f>
        <v>1656</v>
      </c>
      <c r="AA63" s="44">
        <v>0</v>
      </c>
      <c r="AB63" s="44">
        <v>0</v>
      </c>
      <c r="AC63" s="44">
        <v>0</v>
      </c>
      <c r="AD63" s="45">
        <f>AD59</f>
        <v>8073</v>
      </c>
    </row>
    <row r="64" spans="1:30" ht="18.75" customHeight="1" x14ac:dyDescent="0.25">
      <c r="A64" s="25" t="s">
        <v>54</v>
      </c>
      <c r="B64" s="140" t="s">
        <v>148</v>
      </c>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2"/>
    </row>
    <row r="65" spans="1:35" ht="105" customHeight="1" x14ac:dyDescent="0.25">
      <c r="A65" s="12" t="s">
        <v>55</v>
      </c>
      <c r="B65" s="6" t="s">
        <v>108</v>
      </c>
      <c r="C65" s="124" t="s">
        <v>94</v>
      </c>
      <c r="D65" s="124" t="s">
        <v>93</v>
      </c>
      <c r="E65" s="29">
        <f>F65+G65+H65+I65</f>
        <v>766</v>
      </c>
      <c r="F65" s="30">
        <f>409+357</f>
        <v>766</v>
      </c>
      <c r="G65" s="30">
        <v>0</v>
      </c>
      <c r="H65" s="30">
        <v>0</v>
      </c>
      <c r="I65" s="30">
        <v>0</v>
      </c>
      <c r="J65" s="13">
        <v>409</v>
      </c>
      <c r="K65" s="14">
        <v>409</v>
      </c>
      <c r="L65" s="14">
        <v>0</v>
      </c>
      <c r="M65" s="14">
        <v>0</v>
      </c>
      <c r="N65" s="14">
        <v>0</v>
      </c>
      <c r="O65" s="13">
        <v>409</v>
      </c>
      <c r="P65" s="14">
        <v>409</v>
      </c>
      <c r="Q65" s="14">
        <v>0</v>
      </c>
      <c r="R65" s="14">
        <v>0</v>
      </c>
      <c r="S65" s="14">
        <v>0</v>
      </c>
      <c r="T65" s="14">
        <v>510</v>
      </c>
      <c r="U65" s="14">
        <v>510</v>
      </c>
      <c r="V65" s="14">
        <v>0</v>
      </c>
      <c r="W65" s="14">
        <v>0</v>
      </c>
      <c r="X65" s="14">
        <v>0</v>
      </c>
      <c r="Y65" s="14">
        <v>510</v>
      </c>
      <c r="Z65" s="14">
        <v>510</v>
      </c>
      <c r="AA65" s="21">
        <v>0</v>
      </c>
      <c r="AB65" s="21">
        <v>0</v>
      </c>
      <c r="AC65" s="21">
        <v>0</v>
      </c>
      <c r="AD65" s="20">
        <f>E65+J65+O65+T65+Y65</f>
        <v>2604</v>
      </c>
      <c r="AF65" s="46" t="s">
        <v>131</v>
      </c>
      <c r="AG65" s="46"/>
      <c r="AH65" s="46"/>
      <c r="AI65" s="46"/>
    </row>
    <row r="66" spans="1:35" ht="16.5" x14ac:dyDescent="0.25">
      <c r="A66" s="130" t="s">
        <v>56</v>
      </c>
      <c r="B66" s="130"/>
      <c r="C66" s="130"/>
      <c r="D66" s="116"/>
      <c r="E66" s="31">
        <f t="shared" ref="E66:AD66" si="22">SUM(E65:E65)</f>
        <v>766</v>
      </c>
      <c r="F66" s="15">
        <f t="shared" si="22"/>
        <v>766</v>
      </c>
      <c r="G66" s="15">
        <f t="shared" si="22"/>
        <v>0</v>
      </c>
      <c r="H66" s="15">
        <f t="shared" si="22"/>
        <v>0</v>
      </c>
      <c r="I66" s="15">
        <f t="shared" si="22"/>
        <v>0</v>
      </c>
      <c r="J66" s="31">
        <f t="shared" si="22"/>
        <v>409</v>
      </c>
      <c r="K66" s="15">
        <f t="shared" si="22"/>
        <v>409</v>
      </c>
      <c r="L66" s="15">
        <f t="shared" si="22"/>
        <v>0</v>
      </c>
      <c r="M66" s="15">
        <f t="shared" si="22"/>
        <v>0</v>
      </c>
      <c r="N66" s="15">
        <f t="shared" si="22"/>
        <v>0</v>
      </c>
      <c r="O66" s="31">
        <f t="shared" si="22"/>
        <v>409</v>
      </c>
      <c r="P66" s="15">
        <f t="shared" si="22"/>
        <v>409</v>
      </c>
      <c r="Q66" s="15">
        <f t="shared" si="22"/>
        <v>0</v>
      </c>
      <c r="R66" s="15">
        <f t="shared" si="22"/>
        <v>0</v>
      </c>
      <c r="S66" s="15">
        <f t="shared" si="22"/>
        <v>0</v>
      </c>
      <c r="T66" s="31">
        <f t="shared" si="22"/>
        <v>510</v>
      </c>
      <c r="U66" s="15">
        <f t="shared" si="22"/>
        <v>510</v>
      </c>
      <c r="V66" s="15">
        <f t="shared" si="22"/>
        <v>0</v>
      </c>
      <c r="W66" s="15">
        <f t="shared" si="22"/>
        <v>0</v>
      </c>
      <c r="X66" s="15">
        <f t="shared" si="22"/>
        <v>0</v>
      </c>
      <c r="Y66" s="31">
        <f t="shared" si="22"/>
        <v>510</v>
      </c>
      <c r="Z66" s="15">
        <f t="shared" si="22"/>
        <v>510</v>
      </c>
      <c r="AA66" s="15">
        <f t="shared" si="22"/>
        <v>0</v>
      </c>
      <c r="AB66" s="15">
        <f t="shared" si="22"/>
        <v>0</v>
      </c>
      <c r="AC66" s="15">
        <f t="shared" si="22"/>
        <v>0</v>
      </c>
      <c r="AD66" s="31">
        <f t="shared" si="22"/>
        <v>2604</v>
      </c>
    </row>
    <row r="67" spans="1:35" ht="27.75" customHeight="1" x14ac:dyDescent="0.25">
      <c r="A67" s="116" t="s">
        <v>97</v>
      </c>
      <c r="B67" s="143" t="s">
        <v>149</v>
      </c>
      <c r="C67" s="141"/>
      <c r="D67" s="141"/>
      <c r="E67" s="141"/>
      <c r="F67" s="141"/>
      <c r="G67" s="141"/>
      <c r="H67" s="141"/>
      <c r="I67" s="141"/>
      <c r="J67" s="141"/>
      <c r="K67" s="141"/>
      <c r="L67" s="141"/>
      <c r="M67" s="141"/>
      <c r="N67" s="141"/>
      <c r="O67" s="141"/>
      <c r="P67" s="141"/>
      <c r="Q67" s="141"/>
      <c r="R67" s="141"/>
      <c r="S67" s="141"/>
      <c r="T67" s="141"/>
      <c r="U67" s="141"/>
      <c r="V67" s="141"/>
      <c r="W67" s="141"/>
      <c r="X67" s="141"/>
      <c r="Y67" s="141"/>
      <c r="Z67" s="141"/>
      <c r="AA67" s="141"/>
      <c r="AB67" s="141"/>
      <c r="AC67" s="141"/>
      <c r="AD67" s="142"/>
    </row>
    <row r="68" spans="1:35" ht="192" customHeight="1" x14ac:dyDescent="0.25">
      <c r="A68" s="116" t="s">
        <v>57</v>
      </c>
      <c r="B68" s="7" t="s">
        <v>115</v>
      </c>
      <c r="C68" s="124" t="s">
        <v>106</v>
      </c>
      <c r="D68" s="124" t="s">
        <v>93</v>
      </c>
      <c r="E68" s="13">
        <f>F68+G68+H68+I68</f>
        <v>27786</v>
      </c>
      <c r="F68" s="14">
        <v>27786</v>
      </c>
      <c r="G68" s="14">
        <v>0</v>
      </c>
      <c r="H68" s="14">
        <v>0</v>
      </c>
      <c r="I68" s="14">
        <v>0</v>
      </c>
      <c r="J68" s="13">
        <v>27786</v>
      </c>
      <c r="K68" s="14">
        <v>27786</v>
      </c>
      <c r="L68" s="14">
        <v>0</v>
      </c>
      <c r="M68" s="14">
        <v>0</v>
      </c>
      <c r="N68" s="14">
        <v>0</v>
      </c>
      <c r="O68" s="13">
        <v>27786</v>
      </c>
      <c r="P68" s="14">
        <v>27786</v>
      </c>
      <c r="Q68" s="14">
        <v>0</v>
      </c>
      <c r="R68" s="14">
        <v>0</v>
      </c>
      <c r="S68" s="14">
        <v>0</v>
      </c>
      <c r="T68" s="14">
        <v>40120</v>
      </c>
      <c r="U68" s="14">
        <v>40120</v>
      </c>
      <c r="V68" s="14">
        <v>0</v>
      </c>
      <c r="W68" s="14">
        <v>0</v>
      </c>
      <c r="X68" s="14">
        <v>0</v>
      </c>
      <c r="Y68" s="14">
        <v>40120</v>
      </c>
      <c r="Z68" s="14">
        <v>40120</v>
      </c>
      <c r="AA68" s="14">
        <v>0</v>
      </c>
      <c r="AB68" s="14">
        <v>0</v>
      </c>
      <c r="AC68" s="14">
        <v>0</v>
      </c>
      <c r="AD68" s="13">
        <f>E68+J68+O68+T68+Y68</f>
        <v>163598</v>
      </c>
    </row>
    <row r="69" spans="1:35" ht="16.5" x14ac:dyDescent="0.25">
      <c r="A69" s="137" t="s">
        <v>58</v>
      </c>
      <c r="B69" s="138"/>
      <c r="C69" s="139"/>
      <c r="D69" s="116"/>
      <c r="E69" s="31">
        <f t="shared" ref="E69:AD69" si="23">SUM(E68:E68)</f>
        <v>27786</v>
      </c>
      <c r="F69" s="15">
        <f t="shared" si="23"/>
        <v>27786</v>
      </c>
      <c r="G69" s="15">
        <f t="shared" si="23"/>
        <v>0</v>
      </c>
      <c r="H69" s="15">
        <f t="shared" si="23"/>
        <v>0</v>
      </c>
      <c r="I69" s="15">
        <f t="shared" si="23"/>
        <v>0</v>
      </c>
      <c r="J69" s="31">
        <f t="shared" si="23"/>
        <v>27786</v>
      </c>
      <c r="K69" s="15">
        <f t="shared" si="23"/>
        <v>27786</v>
      </c>
      <c r="L69" s="15">
        <f t="shared" si="23"/>
        <v>0</v>
      </c>
      <c r="M69" s="15">
        <f t="shared" si="23"/>
        <v>0</v>
      </c>
      <c r="N69" s="15">
        <f t="shared" si="23"/>
        <v>0</v>
      </c>
      <c r="O69" s="31">
        <f t="shared" si="23"/>
        <v>27786</v>
      </c>
      <c r="P69" s="15">
        <f t="shared" si="23"/>
        <v>27786</v>
      </c>
      <c r="Q69" s="15">
        <f t="shared" si="23"/>
        <v>0</v>
      </c>
      <c r="R69" s="15">
        <f t="shared" si="23"/>
        <v>0</v>
      </c>
      <c r="S69" s="15">
        <f t="shared" si="23"/>
        <v>0</v>
      </c>
      <c r="T69" s="31">
        <f t="shared" si="23"/>
        <v>40120</v>
      </c>
      <c r="U69" s="15">
        <f t="shared" si="23"/>
        <v>40120</v>
      </c>
      <c r="V69" s="15">
        <f t="shared" si="23"/>
        <v>0</v>
      </c>
      <c r="W69" s="15">
        <f t="shared" si="23"/>
        <v>0</v>
      </c>
      <c r="X69" s="15">
        <f t="shared" si="23"/>
        <v>0</v>
      </c>
      <c r="Y69" s="31">
        <f t="shared" si="23"/>
        <v>40120</v>
      </c>
      <c r="Z69" s="15">
        <f t="shared" si="23"/>
        <v>40120</v>
      </c>
      <c r="AA69" s="15">
        <f t="shared" si="23"/>
        <v>0</v>
      </c>
      <c r="AB69" s="15">
        <f t="shared" si="23"/>
        <v>0</v>
      </c>
      <c r="AC69" s="15">
        <f t="shared" si="23"/>
        <v>0</v>
      </c>
      <c r="AD69" s="31">
        <f t="shared" si="23"/>
        <v>163598</v>
      </c>
    </row>
    <row r="70" spans="1:35" ht="39" customHeight="1" x14ac:dyDescent="0.25">
      <c r="A70" s="116" t="s">
        <v>80</v>
      </c>
      <c r="B70" s="143" t="s">
        <v>187</v>
      </c>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2"/>
    </row>
    <row r="71" spans="1:35" ht="98.25" customHeight="1" x14ac:dyDescent="0.25">
      <c r="A71" s="116" t="s">
        <v>59</v>
      </c>
      <c r="B71" s="103" t="s">
        <v>96</v>
      </c>
      <c r="C71" s="124" t="s">
        <v>94</v>
      </c>
      <c r="D71" s="124" t="s">
        <v>93</v>
      </c>
      <c r="E71" s="20">
        <f>F71+G71+H71+I71</f>
        <v>6486</v>
      </c>
      <c r="F71" s="20">
        <f>6486</f>
        <v>6486</v>
      </c>
      <c r="G71" s="21">
        <v>0</v>
      </c>
      <c r="H71" s="21">
        <v>0</v>
      </c>
      <c r="I71" s="21">
        <v>0</v>
      </c>
      <c r="J71" s="13">
        <f>K71+L71+M71+N71</f>
        <v>6486</v>
      </c>
      <c r="K71" s="13">
        <v>6486</v>
      </c>
      <c r="L71" s="14">
        <v>0</v>
      </c>
      <c r="M71" s="14">
        <v>0</v>
      </c>
      <c r="N71" s="14">
        <v>0</v>
      </c>
      <c r="O71" s="13">
        <f>P71+Q71+R71+S71</f>
        <v>6486</v>
      </c>
      <c r="P71" s="13">
        <v>6486</v>
      </c>
      <c r="Q71" s="14">
        <v>0</v>
      </c>
      <c r="R71" s="14">
        <v>0</v>
      </c>
      <c r="S71" s="14">
        <v>0</v>
      </c>
      <c r="T71" s="13">
        <f>U71+V71+W71+X71</f>
        <v>6486</v>
      </c>
      <c r="U71" s="13">
        <v>6486</v>
      </c>
      <c r="V71" s="14">
        <v>0</v>
      </c>
      <c r="W71" s="14">
        <v>0</v>
      </c>
      <c r="X71" s="14">
        <v>0</v>
      </c>
      <c r="Y71" s="13">
        <f>Z71+AA71+AB71+AC71</f>
        <v>6486</v>
      </c>
      <c r="Z71" s="13">
        <v>6486</v>
      </c>
      <c r="AA71" s="14">
        <v>0</v>
      </c>
      <c r="AB71" s="14">
        <v>0</v>
      </c>
      <c r="AC71" s="14">
        <v>0</v>
      </c>
      <c r="AD71" s="13">
        <f>E71+J71+O71+T71+Y71</f>
        <v>32430</v>
      </c>
    </row>
    <row r="72" spans="1:35" ht="81" customHeight="1" x14ac:dyDescent="0.25">
      <c r="A72" s="116" t="s">
        <v>98</v>
      </c>
      <c r="B72" s="47" t="s">
        <v>85</v>
      </c>
      <c r="C72" s="124" t="s">
        <v>73</v>
      </c>
      <c r="D72" s="124" t="s">
        <v>93</v>
      </c>
      <c r="E72" s="29">
        <f>F72+G72+H72+I72</f>
        <v>74.599999999999994</v>
      </c>
      <c r="F72" s="30">
        <f>77-2.4</f>
        <v>74.599999999999994</v>
      </c>
      <c r="G72" s="30">
        <v>0</v>
      </c>
      <c r="H72" s="30">
        <v>0</v>
      </c>
      <c r="I72" s="30">
        <v>0</v>
      </c>
      <c r="J72" s="14">
        <v>77</v>
      </c>
      <c r="K72" s="14">
        <v>77</v>
      </c>
      <c r="L72" s="14">
        <v>0</v>
      </c>
      <c r="M72" s="14">
        <v>0</v>
      </c>
      <c r="N72" s="14">
        <v>0</v>
      </c>
      <c r="O72" s="14">
        <v>77</v>
      </c>
      <c r="P72" s="14">
        <v>77</v>
      </c>
      <c r="Q72" s="14">
        <v>0</v>
      </c>
      <c r="R72" s="14">
        <v>0</v>
      </c>
      <c r="S72" s="14">
        <v>0</v>
      </c>
      <c r="T72" s="14">
        <v>77</v>
      </c>
      <c r="U72" s="14">
        <v>77</v>
      </c>
      <c r="V72" s="14">
        <v>0</v>
      </c>
      <c r="W72" s="14">
        <v>0</v>
      </c>
      <c r="X72" s="14">
        <v>0</v>
      </c>
      <c r="Y72" s="14">
        <v>77</v>
      </c>
      <c r="Z72" s="14">
        <v>77</v>
      </c>
      <c r="AA72" s="14">
        <v>0</v>
      </c>
      <c r="AB72" s="14">
        <v>0</v>
      </c>
      <c r="AC72" s="14">
        <v>0</v>
      </c>
      <c r="AD72" s="13">
        <f>E72+J72+O72+T72+Y72</f>
        <v>382.6</v>
      </c>
    </row>
    <row r="73" spans="1:35" ht="16.5" x14ac:dyDescent="0.25">
      <c r="A73" s="137" t="s">
        <v>60</v>
      </c>
      <c r="B73" s="138"/>
      <c r="C73" s="139"/>
      <c r="D73" s="116"/>
      <c r="E73" s="108">
        <f>SUM(E71:E72)</f>
        <v>6560.6</v>
      </c>
      <c r="F73" s="85">
        <f>SUM(F71:F72)</f>
        <v>6560.6</v>
      </c>
      <c r="G73" s="85">
        <f t="shared" ref="G73:AD73" si="24">SUM(G71:G72)</f>
        <v>0</v>
      </c>
      <c r="H73" s="85">
        <f t="shared" si="24"/>
        <v>0</v>
      </c>
      <c r="I73" s="85">
        <f t="shared" si="24"/>
        <v>0</v>
      </c>
      <c r="J73" s="31">
        <f t="shared" si="24"/>
        <v>6563</v>
      </c>
      <c r="K73" s="15">
        <f t="shared" si="24"/>
        <v>6563</v>
      </c>
      <c r="L73" s="15">
        <f t="shared" si="24"/>
        <v>0</v>
      </c>
      <c r="M73" s="15">
        <f t="shared" si="24"/>
        <v>0</v>
      </c>
      <c r="N73" s="15">
        <f t="shared" si="24"/>
        <v>0</v>
      </c>
      <c r="O73" s="31">
        <f t="shared" si="24"/>
        <v>6563</v>
      </c>
      <c r="P73" s="15">
        <f t="shared" si="24"/>
        <v>6563</v>
      </c>
      <c r="Q73" s="15">
        <f t="shared" si="24"/>
        <v>0</v>
      </c>
      <c r="R73" s="15">
        <f t="shared" si="24"/>
        <v>0</v>
      </c>
      <c r="S73" s="15">
        <f t="shared" si="24"/>
        <v>0</v>
      </c>
      <c r="T73" s="31">
        <f t="shared" si="24"/>
        <v>6563</v>
      </c>
      <c r="U73" s="15">
        <f t="shared" si="24"/>
        <v>6563</v>
      </c>
      <c r="V73" s="15">
        <f t="shared" si="24"/>
        <v>0</v>
      </c>
      <c r="W73" s="15">
        <f t="shared" si="24"/>
        <v>0</v>
      </c>
      <c r="X73" s="15">
        <f t="shared" si="24"/>
        <v>0</v>
      </c>
      <c r="Y73" s="31">
        <f t="shared" si="24"/>
        <v>6563</v>
      </c>
      <c r="Z73" s="15">
        <f t="shared" si="24"/>
        <v>6563</v>
      </c>
      <c r="AA73" s="15">
        <f t="shared" si="24"/>
        <v>0</v>
      </c>
      <c r="AB73" s="15">
        <f t="shared" si="24"/>
        <v>0</v>
      </c>
      <c r="AC73" s="15">
        <f t="shared" si="24"/>
        <v>0</v>
      </c>
      <c r="AD73" s="31">
        <f t="shared" si="24"/>
        <v>32812.6</v>
      </c>
    </row>
    <row r="74" spans="1:35" ht="16.5" x14ac:dyDescent="0.25">
      <c r="A74" s="116" t="s">
        <v>73</v>
      </c>
      <c r="B74" s="116"/>
      <c r="C74" s="122"/>
      <c r="D74" s="122"/>
      <c r="E74" s="35">
        <f>E72</f>
        <v>74.599999999999994</v>
      </c>
      <c r="F74" s="36">
        <f>E72</f>
        <v>74.599999999999994</v>
      </c>
      <c r="G74" s="36">
        <v>0</v>
      </c>
      <c r="H74" s="36">
        <v>0</v>
      </c>
      <c r="I74" s="36">
        <v>0</v>
      </c>
      <c r="J74" s="35">
        <f>J72</f>
        <v>77</v>
      </c>
      <c r="K74" s="36">
        <f>K72</f>
        <v>77</v>
      </c>
      <c r="L74" s="36">
        <v>0</v>
      </c>
      <c r="M74" s="36">
        <v>0</v>
      </c>
      <c r="N74" s="36">
        <v>0</v>
      </c>
      <c r="O74" s="35">
        <f>O72</f>
        <v>77</v>
      </c>
      <c r="P74" s="36">
        <f>P72</f>
        <v>77</v>
      </c>
      <c r="Q74" s="36">
        <v>0</v>
      </c>
      <c r="R74" s="36">
        <v>0</v>
      </c>
      <c r="S74" s="36">
        <v>0</v>
      </c>
      <c r="T74" s="35">
        <f>T72</f>
        <v>77</v>
      </c>
      <c r="U74" s="36">
        <f>U72</f>
        <v>77</v>
      </c>
      <c r="V74" s="36">
        <v>0</v>
      </c>
      <c r="W74" s="36">
        <v>0</v>
      </c>
      <c r="X74" s="36">
        <v>0</v>
      </c>
      <c r="Y74" s="35">
        <f>Y72</f>
        <v>77</v>
      </c>
      <c r="Z74" s="36">
        <f>Z72</f>
        <v>77</v>
      </c>
      <c r="AA74" s="36">
        <v>0</v>
      </c>
      <c r="AB74" s="36">
        <v>0</v>
      </c>
      <c r="AC74" s="36">
        <v>0</v>
      </c>
      <c r="AD74" s="37">
        <f>AD72</f>
        <v>382.6</v>
      </c>
    </row>
    <row r="75" spans="1:35" ht="16.5" x14ac:dyDescent="0.25">
      <c r="A75" s="116" t="s">
        <v>135</v>
      </c>
      <c r="B75" s="116"/>
      <c r="C75" s="122"/>
      <c r="D75" s="122"/>
      <c r="E75" s="35">
        <f>E71</f>
        <v>6486</v>
      </c>
      <c r="F75" s="36">
        <f>F71</f>
        <v>6486</v>
      </c>
      <c r="G75" s="36">
        <v>0</v>
      </c>
      <c r="H75" s="36">
        <v>0</v>
      </c>
      <c r="I75" s="36">
        <v>0</v>
      </c>
      <c r="J75" s="35">
        <f>J71</f>
        <v>6486</v>
      </c>
      <c r="K75" s="36">
        <f>K71</f>
        <v>6486</v>
      </c>
      <c r="L75" s="36">
        <v>0</v>
      </c>
      <c r="M75" s="36">
        <v>0</v>
      </c>
      <c r="N75" s="36">
        <v>0</v>
      </c>
      <c r="O75" s="35">
        <f>O71</f>
        <v>6486</v>
      </c>
      <c r="P75" s="36">
        <f>P71</f>
        <v>6486</v>
      </c>
      <c r="Q75" s="36">
        <v>0</v>
      </c>
      <c r="R75" s="36">
        <v>0</v>
      </c>
      <c r="S75" s="36">
        <v>0</v>
      </c>
      <c r="T75" s="35">
        <f>T71</f>
        <v>6486</v>
      </c>
      <c r="U75" s="36">
        <f>U71</f>
        <v>6486</v>
      </c>
      <c r="V75" s="36">
        <v>0</v>
      </c>
      <c r="W75" s="36">
        <v>0</v>
      </c>
      <c r="X75" s="36">
        <v>0</v>
      </c>
      <c r="Y75" s="35">
        <f>Y71</f>
        <v>6486</v>
      </c>
      <c r="Z75" s="36">
        <f>Z71</f>
        <v>6486</v>
      </c>
      <c r="AA75" s="36">
        <v>0</v>
      </c>
      <c r="AB75" s="36">
        <v>0</v>
      </c>
      <c r="AC75" s="36">
        <v>0</v>
      </c>
      <c r="AD75" s="37">
        <f>AD71</f>
        <v>32430</v>
      </c>
    </row>
    <row r="76" spans="1:35" ht="57.75" customHeight="1" x14ac:dyDescent="0.25">
      <c r="A76" s="48" t="s">
        <v>61</v>
      </c>
      <c r="B76" s="168" t="s">
        <v>203</v>
      </c>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70"/>
    </row>
    <row r="77" spans="1:35" ht="150" customHeight="1" x14ac:dyDescent="0.25">
      <c r="A77" s="116" t="s">
        <v>62</v>
      </c>
      <c r="B77" s="7" t="s">
        <v>121</v>
      </c>
      <c r="C77" s="124" t="s">
        <v>107</v>
      </c>
      <c r="D77" s="124" t="s">
        <v>93</v>
      </c>
      <c r="E77" s="29">
        <f>F77+G77+H77+I77</f>
        <v>6060</v>
      </c>
      <c r="F77" s="30">
        <f>6183-123</f>
        <v>6060</v>
      </c>
      <c r="G77" s="30">
        <v>0</v>
      </c>
      <c r="H77" s="30">
        <v>0</v>
      </c>
      <c r="I77" s="30">
        <v>0</v>
      </c>
      <c r="J77" s="13">
        <v>6213</v>
      </c>
      <c r="K77" s="14">
        <v>6213</v>
      </c>
      <c r="L77" s="14">
        <v>0</v>
      </c>
      <c r="M77" s="14">
        <v>0</v>
      </c>
      <c r="N77" s="14">
        <v>0</v>
      </c>
      <c r="O77" s="13">
        <v>6213</v>
      </c>
      <c r="P77" s="14">
        <v>6213</v>
      </c>
      <c r="Q77" s="14">
        <v>0</v>
      </c>
      <c r="R77" s="14">
        <v>0</v>
      </c>
      <c r="S77" s="14">
        <v>0</v>
      </c>
      <c r="T77" s="13">
        <v>6150</v>
      </c>
      <c r="U77" s="14">
        <v>6150</v>
      </c>
      <c r="V77" s="14">
        <v>0</v>
      </c>
      <c r="W77" s="14">
        <v>0</v>
      </c>
      <c r="X77" s="14">
        <v>0</v>
      </c>
      <c r="Y77" s="13">
        <v>6150</v>
      </c>
      <c r="Z77" s="14">
        <v>6150</v>
      </c>
      <c r="AA77" s="14">
        <v>0</v>
      </c>
      <c r="AB77" s="14">
        <v>0</v>
      </c>
      <c r="AC77" s="14">
        <v>0</v>
      </c>
      <c r="AD77" s="13">
        <v>30909</v>
      </c>
    </row>
    <row r="78" spans="1:35" ht="39.75" customHeight="1" x14ac:dyDescent="0.25">
      <c r="A78" s="116" t="s">
        <v>63</v>
      </c>
      <c r="B78" s="7" t="s">
        <v>124</v>
      </c>
      <c r="C78" s="125" t="s">
        <v>107</v>
      </c>
      <c r="D78" s="124" t="s">
        <v>93</v>
      </c>
      <c r="E78" s="20">
        <f>F78+G78+H78+I78</f>
        <v>785</v>
      </c>
      <c r="F78" s="21">
        <v>785</v>
      </c>
      <c r="G78" s="21">
        <v>0</v>
      </c>
      <c r="H78" s="21">
        <v>0</v>
      </c>
      <c r="I78" s="21">
        <v>0</v>
      </c>
      <c r="J78" s="13">
        <v>785</v>
      </c>
      <c r="K78" s="14">
        <v>785</v>
      </c>
      <c r="L78" s="14">
        <v>0</v>
      </c>
      <c r="M78" s="14">
        <v>0</v>
      </c>
      <c r="N78" s="14">
        <v>0</v>
      </c>
      <c r="O78" s="13">
        <v>785</v>
      </c>
      <c r="P78" s="14">
        <v>785</v>
      </c>
      <c r="Q78" s="14">
        <v>0</v>
      </c>
      <c r="R78" s="14">
        <v>0</v>
      </c>
      <c r="S78" s="14">
        <v>0</v>
      </c>
      <c r="T78" s="13">
        <v>940</v>
      </c>
      <c r="U78" s="14">
        <v>940</v>
      </c>
      <c r="V78" s="14">
        <v>0</v>
      </c>
      <c r="W78" s="14">
        <v>0</v>
      </c>
      <c r="X78" s="14">
        <v>0</v>
      </c>
      <c r="Y78" s="13">
        <v>950</v>
      </c>
      <c r="Z78" s="14">
        <v>950</v>
      </c>
      <c r="AA78" s="14">
        <v>0</v>
      </c>
      <c r="AB78" s="14">
        <v>0</v>
      </c>
      <c r="AC78" s="14">
        <v>0</v>
      </c>
      <c r="AD78" s="13">
        <v>4245</v>
      </c>
    </row>
    <row r="79" spans="1:35" ht="63" customHeight="1" x14ac:dyDescent="0.25">
      <c r="A79" s="116" t="s">
        <v>99</v>
      </c>
      <c r="B79" s="7" t="s">
        <v>126</v>
      </c>
      <c r="C79" s="125"/>
      <c r="D79" s="124" t="s">
        <v>93</v>
      </c>
      <c r="E79" s="20">
        <f>F79+G79+H79+I79</f>
        <v>110</v>
      </c>
      <c r="F79" s="21">
        <v>110</v>
      </c>
      <c r="G79" s="21">
        <v>0</v>
      </c>
      <c r="H79" s="21">
        <v>0</v>
      </c>
      <c r="I79" s="21">
        <v>0</v>
      </c>
      <c r="J79" s="13">
        <v>110</v>
      </c>
      <c r="K79" s="14">
        <v>110</v>
      </c>
      <c r="L79" s="14">
        <v>0</v>
      </c>
      <c r="M79" s="14">
        <v>0</v>
      </c>
      <c r="N79" s="14">
        <v>0</v>
      </c>
      <c r="O79" s="13">
        <v>110</v>
      </c>
      <c r="P79" s="14">
        <v>110</v>
      </c>
      <c r="Q79" s="14">
        <v>0</v>
      </c>
      <c r="R79" s="14">
        <v>0</v>
      </c>
      <c r="S79" s="14">
        <v>0</v>
      </c>
      <c r="T79" s="13">
        <v>140</v>
      </c>
      <c r="U79" s="14">
        <v>140</v>
      </c>
      <c r="V79" s="14">
        <v>0</v>
      </c>
      <c r="W79" s="14">
        <v>0</v>
      </c>
      <c r="X79" s="14">
        <v>0</v>
      </c>
      <c r="Y79" s="13">
        <v>140</v>
      </c>
      <c r="Z79" s="14">
        <v>140</v>
      </c>
      <c r="AA79" s="14">
        <v>0</v>
      </c>
      <c r="AB79" s="14">
        <v>0</v>
      </c>
      <c r="AC79" s="14">
        <v>0</v>
      </c>
      <c r="AD79" s="13">
        <v>610</v>
      </c>
    </row>
    <row r="80" spans="1:35" ht="94.5" customHeight="1" x14ac:dyDescent="0.25">
      <c r="A80" s="116" t="s">
        <v>127</v>
      </c>
      <c r="B80" s="7" t="s">
        <v>122</v>
      </c>
      <c r="C80" s="125"/>
      <c r="D80" s="124" t="s">
        <v>93</v>
      </c>
      <c r="E80" s="20">
        <f>F80+G80+H80+I80</f>
        <v>53</v>
      </c>
      <c r="F80" s="21">
        <v>53</v>
      </c>
      <c r="G80" s="21">
        <v>0</v>
      </c>
      <c r="H80" s="21">
        <v>0</v>
      </c>
      <c r="I80" s="21">
        <v>0</v>
      </c>
      <c r="J80" s="13">
        <v>53</v>
      </c>
      <c r="K80" s="14">
        <v>53</v>
      </c>
      <c r="L80" s="14">
        <v>0</v>
      </c>
      <c r="M80" s="14">
        <v>0</v>
      </c>
      <c r="N80" s="14">
        <v>0</v>
      </c>
      <c r="O80" s="13">
        <v>53</v>
      </c>
      <c r="P80" s="14">
        <v>53</v>
      </c>
      <c r="Q80" s="14">
        <v>0</v>
      </c>
      <c r="R80" s="14">
        <v>0</v>
      </c>
      <c r="S80" s="14">
        <v>0</v>
      </c>
      <c r="T80" s="13">
        <v>50</v>
      </c>
      <c r="U80" s="14">
        <v>50</v>
      </c>
      <c r="V80" s="14">
        <v>0</v>
      </c>
      <c r="W80" s="14">
        <v>0</v>
      </c>
      <c r="X80" s="14">
        <v>0</v>
      </c>
      <c r="Y80" s="13">
        <v>50</v>
      </c>
      <c r="Z80" s="14">
        <v>50</v>
      </c>
      <c r="AA80" s="14">
        <v>0</v>
      </c>
      <c r="AB80" s="14">
        <v>0</v>
      </c>
      <c r="AC80" s="14">
        <v>0</v>
      </c>
      <c r="AD80" s="13">
        <v>259</v>
      </c>
    </row>
    <row r="81" spans="1:31" ht="78.75" x14ac:dyDescent="0.25">
      <c r="A81" s="116" t="s">
        <v>128</v>
      </c>
      <c r="B81" s="7" t="s">
        <v>123</v>
      </c>
      <c r="C81" s="125"/>
      <c r="D81" s="124" t="s">
        <v>93</v>
      </c>
      <c r="E81" s="20">
        <f>F81+G81+H81+I81</f>
        <v>112</v>
      </c>
      <c r="F81" s="21">
        <v>112</v>
      </c>
      <c r="G81" s="21">
        <v>0</v>
      </c>
      <c r="H81" s="21">
        <v>0</v>
      </c>
      <c r="I81" s="21">
        <v>0</v>
      </c>
      <c r="J81" s="13">
        <v>112</v>
      </c>
      <c r="K81" s="14">
        <v>112</v>
      </c>
      <c r="L81" s="14">
        <v>0</v>
      </c>
      <c r="M81" s="14">
        <v>0</v>
      </c>
      <c r="N81" s="14">
        <v>0</v>
      </c>
      <c r="O81" s="13">
        <v>112</v>
      </c>
      <c r="P81" s="14">
        <v>112</v>
      </c>
      <c r="Q81" s="14">
        <v>0</v>
      </c>
      <c r="R81" s="14">
        <v>0</v>
      </c>
      <c r="S81" s="14">
        <v>0</v>
      </c>
      <c r="T81" s="13">
        <v>60</v>
      </c>
      <c r="U81" s="14">
        <v>60</v>
      </c>
      <c r="V81" s="14">
        <v>0</v>
      </c>
      <c r="W81" s="14">
        <v>0</v>
      </c>
      <c r="X81" s="14">
        <v>0</v>
      </c>
      <c r="Y81" s="13">
        <v>60</v>
      </c>
      <c r="Z81" s="14">
        <v>60</v>
      </c>
      <c r="AA81" s="14">
        <v>0</v>
      </c>
      <c r="AB81" s="14">
        <v>0</v>
      </c>
      <c r="AC81" s="14">
        <v>0</v>
      </c>
      <c r="AD81" s="13">
        <v>456</v>
      </c>
    </row>
    <row r="82" spans="1:31" ht="78.75" x14ac:dyDescent="0.25">
      <c r="A82" s="116" t="s">
        <v>129</v>
      </c>
      <c r="B82" s="7" t="s">
        <v>125</v>
      </c>
      <c r="C82" s="95"/>
      <c r="D82" s="124" t="s">
        <v>93</v>
      </c>
      <c r="E82" s="13">
        <v>120</v>
      </c>
      <c r="F82" s="14">
        <v>120</v>
      </c>
      <c r="G82" s="14">
        <v>0</v>
      </c>
      <c r="H82" s="14">
        <v>0</v>
      </c>
      <c r="I82" s="14">
        <v>0</v>
      </c>
      <c r="J82" s="13">
        <v>90</v>
      </c>
      <c r="K82" s="14">
        <v>90</v>
      </c>
      <c r="L82" s="14">
        <v>0</v>
      </c>
      <c r="M82" s="14">
        <v>0</v>
      </c>
      <c r="N82" s="14">
        <v>0</v>
      </c>
      <c r="O82" s="13">
        <v>90</v>
      </c>
      <c r="P82" s="14">
        <v>90</v>
      </c>
      <c r="Q82" s="14">
        <v>0</v>
      </c>
      <c r="R82" s="14">
        <v>0</v>
      </c>
      <c r="S82" s="14">
        <v>0</v>
      </c>
      <c r="T82" s="13">
        <v>90</v>
      </c>
      <c r="U82" s="14">
        <v>90</v>
      </c>
      <c r="V82" s="14">
        <v>0</v>
      </c>
      <c r="W82" s="14">
        <v>0</v>
      </c>
      <c r="X82" s="14">
        <v>0</v>
      </c>
      <c r="Y82" s="13">
        <v>90</v>
      </c>
      <c r="Z82" s="14">
        <v>90</v>
      </c>
      <c r="AA82" s="14">
        <v>0</v>
      </c>
      <c r="AB82" s="14">
        <v>0</v>
      </c>
      <c r="AC82" s="14">
        <v>0</v>
      </c>
      <c r="AD82" s="13">
        <v>480</v>
      </c>
    </row>
    <row r="83" spans="1:31" ht="47.25" x14ac:dyDescent="0.25">
      <c r="A83" s="116" t="s">
        <v>130</v>
      </c>
      <c r="B83" s="7" t="s">
        <v>205</v>
      </c>
      <c r="C83" s="124" t="s">
        <v>95</v>
      </c>
      <c r="D83" s="124" t="s">
        <v>93</v>
      </c>
      <c r="E83" s="13">
        <v>23068</v>
      </c>
      <c r="F83" s="14">
        <v>0</v>
      </c>
      <c r="G83" s="14">
        <v>23068</v>
      </c>
      <c r="H83" s="14">
        <v>0</v>
      </c>
      <c r="I83" s="14">
        <v>0</v>
      </c>
      <c r="J83" s="13">
        <v>0</v>
      </c>
      <c r="K83" s="14">
        <v>0</v>
      </c>
      <c r="L83" s="14">
        <v>0</v>
      </c>
      <c r="M83" s="14">
        <v>0</v>
      </c>
      <c r="N83" s="14">
        <v>0</v>
      </c>
      <c r="O83" s="13">
        <v>0</v>
      </c>
      <c r="P83" s="14">
        <v>0</v>
      </c>
      <c r="Q83" s="14">
        <v>0</v>
      </c>
      <c r="R83" s="14">
        <v>0</v>
      </c>
      <c r="S83" s="14">
        <v>0</v>
      </c>
      <c r="T83" s="13">
        <v>0</v>
      </c>
      <c r="U83" s="14">
        <v>0</v>
      </c>
      <c r="V83" s="14">
        <v>0</v>
      </c>
      <c r="W83" s="14">
        <v>0</v>
      </c>
      <c r="X83" s="14">
        <v>0</v>
      </c>
      <c r="Y83" s="13">
        <v>0</v>
      </c>
      <c r="Z83" s="14">
        <v>0</v>
      </c>
      <c r="AA83" s="14">
        <v>0</v>
      </c>
      <c r="AB83" s="14">
        <v>0</v>
      </c>
      <c r="AC83" s="14">
        <v>0</v>
      </c>
      <c r="AD83" s="13">
        <v>23068</v>
      </c>
      <c r="AE83" s="46"/>
    </row>
    <row r="84" spans="1:31" ht="189" x14ac:dyDescent="0.25">
      <c r="A84" s="116" t="s">
        <v>194</v>
      </c>
      <c r="B84" s="7" t="s">
        <v>198</v>
      </c>
      <c r="C84" s="124" t="s">
        <v>204</v>
      </c>
      <c r="D84" s="124" t="s">
        <v>93</v>
      </c>
      <c r="E84" s="13">
        <v>238</v>
      </c>
      <c r="F84" s="78">
        <v>0</v>
      </c>
      <c r="G84" s="14">
        <v>238</v>
      </c>
      <c r="H84" s="14">
        <v>0</v>
      </c>
      <c r="I84" s="14">
        <v>0</v>
      </c>
      <c r="J84" s="13">
        <f>K84+L84+M84+N84</f>
        <v>0</v>
      </c>
      <c r="K84" s="14">
        <v>0</v>
      </c>
      <c r="L84" s="14">
        <v>0</v>
      </c>
      <c r="M84" s="14">
        <v>0</v>
      </c>
      <c r="N84" s="14">
        <v>0</v>
      </c>
      <c r="O84" s="13">
        <f>P84+Q84+R84+S84</f>
        <v>0</v>
      </c>
      <c r="P84" s="14">
        <v>0</v>
      </c>
      <c r="Q84" s="14">
        <v>0</v>
      </c>
      <c r="R84" s="14">
        <v>0</v>
      </c>
      <c r="S84" s="14">
        <v>0</v>
      </c>
      <c r="T84" s="13">
        <v>0</v>
      </c>
      <c r="U84" s="14">
        <v>0</v>
      </c>
      <c r="V84" s="14">
        <v>0</v>
      </c>
      <c r="W84" s="14">
        <v>0</v>
      </c>
      <c r="X84" s="14">
        <v>0</v>
      </c>
      <c r="Y84" s="13">
        <v>0</v>
      </c>
      <c r="Z84" s="14">
        <v>0</v>
      </c>
      <c r="AA84" s="14">
        <v>0</v>
      </c>
      <c r="AB84" s="14">
        <v>0</v>
      </c>
      <c r="AC84" s="14">
        <v>0</v>
      </c>
      <c r="AD84" s="13">
        <f>E84+J84+O84+T84+Y84</f>
        <v>238</v>
      </c>
      <c r="AE84" s="46"/>
    </row>
    <row r="85" spans="1:31" ht="16.5" x14ac:dyDescent="0.25">
      <c r="A85" s="116" t="s">
        <v>64</v>
      </c>
      <c r="B85" s="116"/>
      <c r="C85" s="116"/>
      <c r="D85" s="116"/>
      <c r="E85" s="108">
        <f>E86+E87</f>
        <v>30546</v>
      </c>
      <c r="F85" s="108">
        <f>F86+F87</f>
        <v>7240</v>
      </c>
      <c r="G85" s="108">
        <f>G77+G78+G79+G80+G81+G82+G83+G84</f>
        <v>23306</v>
      </c>
      <c r="H85" s="108">
        <v>0</v>
      </c>
      <c r="I85" s="108">
        <v>0</v>
      </c>
      <c r="J85" s="31">
        <v>7363</v>
      </c>
      <c r="K85" s="31">
        <v>7363</v>
      </c>
      <c r="L85" s="31">
        <v>0</v>
      </c>
      <c r="M85" s="31">
        <v>0</v>
      </c>
      <c r="N85" s="31">
        <v>0</v>
      </c>
      <c r="O85" s="31">
        <v>7363</v>
      </c>
      <c r="P85" s="31">
        <v>7363</v>
      </c>
      <c r="Q85" s="31">
        <v>0</v>
      </c>
      <c r="R85" s="31">
        <v>0</v>
      </c>
      <c r="S85" s="31">
        <v>0</v>
      </c>
      <c r="T85" s="31">
        <v>7430</v>
      </c>
      <c r="U85" s="31">
        <v>7430</v>
      </c>
      <c r="V85" s="31">
        <v>0</v>
      </c>
      <c r="W85" s="31">
        <v>0</v>
      </c>
      <c r="X85" s="31">
        <v>0</v>
      </c>
      <c r="Y85" s="31">
        <v>7440</v>
      </c>
      <c r="Z85" s="31">
        <v>7440</v>
      </c>
      <c r="AA85" s="31">
        <v>0</v>
      </c>
      <c r="AB85" s="31">
        <v>0</v>
      </c>
      <c r="AC85" s="31">
        <v>0</v>
      </c>
      <c r="AD85" s="31">
        <v>60265</v>
      </c>
    </row>
    <row r="86" spans="1:31" ht="16.5" x14ac:dyDescent="0.25">
      <c r="A86" s="116" t="s">
        <v>73</v>
      </c>
      <c r="B86" s="116"/>
      <c r="C86" s="116"/>
      <c r="D86" s="116"/>
      <c r="E86" s="111">
        <v>23306</v>
      </c>
      <c r="F86" s="111">
        <f>F83+F84</f>
        <v>0</v>
      </c>
      <c r="G86" s="111">
        <v>23306</v>
      </c>
      <c r="H86" s="111">
        <v>0</v>
      </c>
      <c r="I86" s="111">
        <v>0</v>
      </c>
      <c r="J86" s="32">
        <v>0</v>
      </c>
      <c r="K86" s="32">
        <v>0</v>
      </c>
      <c r="L86" s="32">
        <v>0</v>
      </c>
      <c r="M86" s="32">
        <v>0</v>
      </c>
      <c r="N86" s="32">
        <v>0</v>
      </c>
      <c r="O86" s="32">
        <v>0</v>
      </c>
      <c r="P86" s="32">
        <v>0</v>
      </c>
      <c r="Q86" s="32">
        <v>0</v>
      </c>
      <c r="R86" s="32">
        <v>0</v>
      </c>
      <c r="S86" s="32">
        <v>0</v>
      </c>
      <c r="T86" s="32">
        <v>0</v>
      </c>
      <c r="U86" s="32">
        <v>0</v>
      </c>
      <c r="V86" s="32">
        <v>0</v>
      </c>
      <c r="W86" s="32">
        <v>0</v>
      </c>
      <c r="X86" s="32">
        <v>0</v>
      </c>
      <c r="Y86" s="32">
        <v>0</v>
      </c>
      <c r="Z86" s="32">
        <v>0</v>
      </c>
      <c r="AA86" s="32">
        <v>0</v>
      </c>
      <c r="AB86" s="32">
        <v>0</v>
      </c>
      <c r="AC86" s="32">
        <v>0</v>
      </c>
      <c r="AD86" s="32">
        <v>23306</v>
      </c>
    </row>
    <row r="87" spans="1:31" ht="16.5" x14ac:dyDescent="0.25">
      <c r="A87" s="116" t="s">
        <v>135</v>
      </c>
      <c r="B87" s="116"/>
      <c r="C87" s="116"/>
      <c r="D87" s="116"/>
      <c r="E87" s="111">
        <f>E77+E78+E79+E80+E81+E82</f>
        <v>7240</v>
      </c>
      <c r="F87" s="111">
        <f>F77+F78+F79+F80+F81+F82</f>
        <v>7240</v>
      </c>
      <c r="G87" s="111">
        <v>0</v>
      </c>
      <c r="H87" s="111">
        <v>0</v>
      </c>
      <c r="I87" s="111">
        <v>0</v>
      </c>
      <c r="J87" s="32">
        <f>J77+J78+J79+J80+J81+J82+J83+J84</f>
        <v>7363</v>
      </c>
      <c r="K87" s="32">
        <v>7363</v>
      </c>
      <c r="L87" s="32">
        <v>0</v>
      </c>
      <c r="M87" s="32">
        <v>0</v>
      </c>
      <c r="N87" s="32">
        <v>0</v>
      </c>
      <c r="O87" s="32">
        <v>7363</v>
      </c>
      <c r="P87" s="32">
        <v>7363</v>
      </c>
      <c r="Q87" s="32">
        <v>0</v>
      </c>
      <c r="R87" s="32">
        <v>0</v>
      </c>
      <c r="S87" s="32">
        <v>0</v>
      </c>
      <c r="T87" s="32">
        <v>7430</v>
      </c>
      <c r="U87" s="32">
        <v>7430</v>
      </c>
      <c r="V87" s="32">
        <v>0</v>
      </c>
      <c r="W87" s="32">
        <v>0</v>
      </c>
      <c r="X87" s="32">
        <v>0</v>
      </c>
      <c r="Y87" s="32">
        <v>7440</v>
      </c>
      <c r="Z87" s="32">
        <v>7440</v>
      </c>
      <c r="AA87" s="32">
        <v>0</v>
      </c>
      <c r="AB87" s="32">
        <v>0</v>
      </c>
      <c r="AC87" s="32">
        <v>0</v>
      </c>
      <c r="AD87" s="32">
        <v>36959</v>
      </c>
    </row>
    <row r="88" spans="1:31" ht="18.75" customHeight="1" x14ac:dyDescent="0.25">
      <c r="A88" s="116" t="s">
        <v>65</v>
      </c>
      <c r="B88" s="140" t="s">
        <v>158</v>
      </c>
      <c r="C88" s="141"/>
      <c r="D88" s="14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2"/>
    </row>
    <row r="89" spans="1:31" ht="15.75" customHeight="1" x14ac:dyDescent="0.25">
      <c r="A89" s="49" t="s">
        <v>66</v>
      </c>
      <c r="B89" s="8" t="s">
        <v>82</v>
      </c>
      <c r="C89" s="129" t="s">
        <v>73</v>
      </c>
      <c r="D89" s="124" t="s">
        <v>93</v>
      </c>
      <c r="E89" s="13">
        <f xml:space="preserve"> SUM(F89:I89)</f>
        <v>61.599999999999994</v>
      </c>
      <c r="F89" s="14">
        <f>SUM(F90:F91)</f>
        <v>61.599999999999994</v>
      </c>
      <c r="G89" s="14">
        <f>SUM(G90:G91)</f>
        <v>0</v>
      </c>
      <c r="H89" s="14">
        <f>SUM(H90:H91)</f>
        <v>0</v>
      </c>
      <c r="I89" s="14">
        <f>SUM(I90:I91)</f>
        <v>0</v>
      </c>
      <c r="J89" s="13">
        <f xml:space="preserve"> SUM(K89:N89)</f>
        <v>68</v>
      </c>
      <c r="K89" s="14">
        <f>SUM(K90:K91)</f>
        <v>68</v>
      </c>
      <c r="L89" s="14">
        <f>SUM(L90:L91)</f>
        <v>0</v>
      </c>
      <c r="M89" s="14">
        <f>SUM(M90:M91)</f>
        <v>0</v>
      </c>
      <c r="N89" s="14">
        <f>SUM(N90:N91)</f>
        <v>0</v>
      </c>
      <c r="O89" s="13">
        <f xml:space="preserve"> SUM(P89:S89)</f>
        <v>68</v>
      </c>
      <c r="P89" s="14">
        <f>SUM(P90:P91)</f>
        <v>68</v>
      </c>
      <c r="Q89" s="14">
        <f>SUM(Q90:Q91)</f>
        <v>0</v>
      </c>
      <c r="R89" s="14">
        <f>SUM(R90:R91)</f>
        <v>0</v>
      </c>
      <c r="S89" s="14">
        <f>SUM(S90:S91)</f>
        <v>0</v>
      </c>
      <c r="T89" s="13">
        <f xml:space="preserve"> SUM(U89:X89)</f>
        <v>68</v>
      </c>
      <c r="U89" s="14">
        <f>SUM(U90:U91)</f>
        <v>68</v>
      </c>
      <c r="V89" s="14">
        <f>SUM(V90:V91)</f>
        <v>0</v>
      </c>
      <c r="W89" s="14">
        <f>SUM(W90:W91)</f>
        <v>0</v>
      </c>
      <c r="X89" s="14">
        <f>SUM(X90:X91)</f>
        <v>0</v>
      </c>
      <c r="Y89" s="13">
        <f xml:space="preserve"> SUM(Z89:AC89)</f>
        <v>68</v>
      </c>
      <c r="Z89" s="14">
        <f>SUM(Z90:Z91)</f>
        <v>68</v>
      </c>
      <c r="AA89" s="14">
        <f>SUM(AA90:AA91)</f>
        <v>0</v>
      </c>
      <c r="AB89" s="14">
        <f>SUM(AB90:AB91)</f>
        <v>0</v>
      </c>
      <c r="AC89" s="14">
        <f>SUM(AC90:AC91)</f>
        <v>0</v>
      </c>
      <c r="AD89" s="13">
        <f t="shared" ref="AD89:AD91" si="25">E89+J89+O89+T89+Y89</f>
        <v>333.6</v>
      </c>
    </row>
    <row r="90" spans="1:31" x14ac:dyDescent="0.25">
      <c r="A90" s="49" t="s">
        <v>100</v>
      </c>
      <c r="B90" s="7" t="s">
        <v>83</v>
      </c>
      <c r="C90" s="129"/>
      <c r="D90" s="124" t="s">
        <v>93</v>
      </c>
      <c r="E90" s="30">
        <f>F90+G90+H90+I90</f>
        <v>35.4</v>
      </c>
      <c r="F90" s="30">
        <f>39-3.6</f>
        <v>35.4</v>
      </c>
      <c r="G90" s="30">
        <v>0</v>
      </c>
      <c r="H90" s="30">
        <v>0</v>
      </c>
      <c r="I90" s="30">
        <v>0</v>
      </c>
      <c r="J90" s="14">
        <v>39</v>
      </c>
      <c r="K90" s="14">
        <v>39</v>
      </c>
      <c r="L90" s="14">
        <v>0</v>
      </c>
      <c r="M90" s="14">
        <v>0</v>
      </c>
      <c r="N90" s="14">
        <v>0</v>
      </c>
      <c r="O90" s="14">
        <v>39</v>
      </c>
      <c r="P90" s="14">
        <v>39</v>
      </c>
      <c r="Q90" s="14">
        <v>0</v>
      </c>
      <c r="R90" s="14">
        <v>0</v>
      </c>
      <c r="S90" s="14">
        <v>0</v>
      </c>
      <c r="T90" s="14">
        <v>39</v>
      </c>
      <c r="U90" s="14">
        <v>39</v>
      </c>
      <c r="V90" s="14">
        <v>0</v>
      </c>
      <c r="W90" s="14">
        <v>0</v>
      </c>
      <c r="X90" s="14">
        <v>0</v>
      </c>
      <c r="Y90" s="14">
        <v>39</v>
      </c>
      <c r="Z90" s="14">
        <v>39</v>
      </c>
      <c r="AA90" s="14">
        <v>0</v>
      </c>
      <c r="AB90" s="14">
        <v>0</v>
      </c>
      <c r="AC90" s="14">
        <v>0</v>
      </c>
      <c r="AD90" s="13">
        <f t="shared" si="25"/>
        <v>191.4</v>
      </c>
    </row>
    <row r="91" spans="1:31" x14ac:dyDescent="0.25">
      <c r="A91" s="49" t="s">
        <v>101</v>
      </c>
      <c r="B91" s="7" t="s">
        <v>84</v>
      </c>
      <c r="C91" s="129"/>
      <c r="D91" s="124" t="s">
        <v>93</v>
      </c>
      <c r="E91" s="30">
        <f>F91+G91+H91+I91</f>
        <v>26.2</v>
      </c>
      <c r="F91" s="30">
        <f>29-2.8</f>
        <v>26.2</v>
      </c>
      <c r="G91" s="30">
        <v>0</v>
      </c>
      <c r="H91" s="30">
        <v>0</v>
      </c>
      <c r="I91" s="30">
        <v>0</v>
      </c>
      <c r="J91" s="14">
        <v>29</v>
      </c>
      <c r="K91" s="14">
        <v>29</v>
      </c>
      <c r="L91" s="14">
        <v>0</v>
      </c>
      <c r="M91" s="14">
        <v>0</v>
      </c>
      <c r="N91" s="14">
        <v>0</v>
      </c>
      <c r="O91" s="14">
        <v>29</v>
      </c>
      <c r="P91" s="14">
        <v>29</v>
      </c>
      <c r="Q91" s="14">
        <v>0</v>
      </c>
      <c r="R91" s="14">
        <v>0</v>
      </c>
      <c r="S91" s="14">
        <v>0</v>
      </c>
      <c r="T91" s="14">
        <v>29</v>
      </c>
      <c r="U91" s="14">
        <v>29</v>
      </c>
      <c r="V91" s="14">
        <v>0</v>
      </c>
      <c r="W91" s="14">
        <v>0</v>
      </c>
      <c r="X91" s="14">
        <v>0</v>
      </c>
      <c r="Y91" s="14">
        <v>29</v>
      </c>
      <c r="Z91" s="14">
        <v>29</v>
      </c>
      <c r="AA91" s="14">
        <v>0</v>
      </c>
      <c r="AB91" s="14">
        <v>0</v>
      </c>
      <c r="AC91" s="14">
        <v>0</v>
      </c>
      <c r="AD91" s="13">
        <f t="shared" si="25"/>
        <v>142.19999999999999</v>
      </c>
    </row>
    <row r="92" spans="1:31" ht="16.5" x14ac:dyDescent="0.25">
      <c r="A92" s="130" t="s">
        <v>102</v>
      </c>
      <c r="B92" s="130"/>
      <c r="C92" s="130"/>
      <c r="D92" s="116"/>
      <c r="E92" s="85">
        <f t="shared" ref="E92:AD92" si="26">SUM(E90:E91)</f>
        <v>61.599999999999994</v>
      </c>
      <c r="F92" s="113">
        <f t="shared" si="26"/>
        <v>61.599999999999994</v>
      </c>
      <c r="G92" s="113">
        <f t="shared" si="26"/>
        <v>0</v>
      </c>
      <c r="H92" s="113">
        <f t="shared" si="26"/>
        <v>0</v>
      </c>
      <c r="I92" s="113">
        <f t="shared" si="26"/>
        <v>0</v>
      </c>
      <c r="J92" s="15">
        <f t="shared" si="26"/>
        <v>68</v>
      </c>
      <c r="K92" s="50">
        <f t="shared" si="26"/>
        <v>68</v>
      </c>
      <c r="L92" s="50">
        <f t="shared" si="26"/>
        <v>0</v>
      </c>
      <c r="M92" s="50">
        <f t="shared" si="26"/>
        <v>0</v>
      </c>
      <c r="N92" s="50">
        <f t="shared" si="26"/>
        <v>0</v>
      </c>
      <c r="O92" s="15">
        <f t="shared" si="26"/>
        <v>68</v>
      </c>
      <c r="P92" s="50">
        <f t="shared" si="26"/>
        <v>68</v>
      </c>
      <c r="Q92" s="50">
        <f t="shared" si="26"/>
        <v>0</v>
      </c>
      <c r="R92" s="50">
        <f t="shared" si="26"/>
        <v>0</v>
      </c>
      <c r="S92" s="50">
        <f t="shared" si="26"/>
        <v>0</v>
      </c>
      <c r="T92" s="15">
        <f t="shared" si="26"/>
        <v>68</v>
      </c>
      <c r="U92" s="50">
        <f t="shared" si="26"/>
        <v>68</v>
      </c>
      <c r="V92" s="50">
        <f t="shared" si="26"/>
        <v>0</v>
      </c>
      <c r="W92" s="50">
        <f t="shared" si="26"/>
        <v>0</v>
      </c>
      <c r="X92" s="50">
        <f t="shared" si="26"/>
        <v>0</v>
      </c>
      <c r="Y92" s="15">
        <f t="shared" si="26"/>
        <v>68</v>
      </c>
      <c r="Z92" s="50">
        <f t="shared" si="26"/>
        <v>68</v>
      </c>
      <c r="AA92" s="50">
        <f t="shared" si="26"/>
        <v>0</v>
      </c>
      <c r="AB92" s="50">
        <f t="shared" si="26"/>
        <v>0</v>
      </c>
      <c r="AC92" s="50">
        <f t="shared" si="26"/>
        <v>0</v>
      </c>
      <c r="AD92" s="15">
        <f t="shared" si="26"/>
        <v>333.6</v>
      </c>
    </row>
    <row r="93" spans="1:31" ht="18.75" customHeight="1" x14ac:dyDescent="0.25">
      <c r="A93" s="116" t="s">
        <v>74</v>
      </c>
      <c r="B93" s="134" t="s">
        <v>150</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6"/>
    </row>
    <row r="94" spans="1:31" ht="47.25" customHeight="1" x14ac:dyDescent="0.25">
      <c r="A94" s="116" t="s">
        <v>72</v>
      </c>
      <c r="B94" s="6" t="s">
        <v>184</v>
      </c>
      <c r="C94" s="131" t="s">
        <v>107</v>
      </c>
      <c r="D94" s="124" t="s">
        <v>93</v>
      </c>
      <c r="E94" s="13">
        <v>0</v>
      </c>
      <c r="F94" s="14">
        <v>0</v>
      </c>
      <c r="G94" s="14">
        <v>0</v>
      </c>
      <c r="H94" s="14">
        <v>0</v>
      </c>
      <c r="I94" s="14">
        <v>0</v>
      </c>
      <c r="J94" s="13">
        <v>0</v>
      </c>
      <c r="K94" s="14">
        <v>0</v>
      </c>
      <c r="L94" s="14">
        <v>0</v>
      </c>
      <c r="M94" s="14">
        <v>0</v>
      </c>
      <c r="N94" s="14">
        <v>0</v>
      </c>
      <c r="O94" s="13">
        <v>0</v>
      </c>
      <c r="P94" s="14">
        <v>0</v>
      </c>
      <c r="Q94" s="14">
        <v>0</v>
      </c>
      <c r="R94" s="14">
        <v>0</v>
      </c>
      <c r="S94" s="14">
        <v>0</v>
      </c>
      <c r="T94" s="14">
        <v>2000</v>
      </c>
      <c r="U94" s="14">
        <v>2000</v>
      </c>
      <c r="V94" s="14">
        <v>0</v>
      </c>
      <c r="W94" s="14">
        <v>0</v>
      </c>
      <c r="X94" s="14">
        <v>0</v>
      </c>
      <c r="Y94" s="14">
        <v>2000</v>
      </c>
      <c r="Z94" s="14">
        <v>2000</v>
      </c>
      <c r="AA94" s="14">
        <v>0</v>
      </c>
      <c r="AB94" s="14">
        <v>0</v>
      </c>
      <c r="AC94" s="14">
        <v>0</v>
      </c>
      <c r="AD94" s="13">
        <f>E94+J94+O94+T94+Y94</f>
        <v>4000</v>
      </c>
    </row>
    <row r="95" spans="1:31" ht="47.25" x14ac:dyDescent="0.25">
      <c r="A95" s="51" t="s">
        <v>103</v>
      </c>
      <c r="B95" s="6" t="s">
        <v>193</v>
      </c>
      <c r="C95" s="132"/>
      <c r="D95" s="124" t="s">
        <v>93</v>
      </c>
      <c r="E95" s="13">
        <v>0</v>
      </c>
      <c r="F95" s="14">
        <v>0</v>
      </c>
      <c r="G95" s="14">
        <v>0</v>
      </c>
      <c r="H95" s="14">
        <v>0</v>
      </c>
      <c r="I95" s="14">
        <v>0</v>
      </c>
      <c r="J95" s="13">
        <v>0</v>
      </c>
      <c r="K95" s="14">
        <v>0</v>
      </c>
      <c r="L95" s="14">
        <v>0</v>
      </c>
      <c r="M95" s="14">
        <v>0</v>
      </c>
      <c r="N95" s="14">
        <v>0</v>
      </c>
      <c r="O95" s="13">
        <v>0</v>
      </c>
      <c r="P95" s="14">
        <v>0</v>
      </c>
      <c r="Q95" s="14">
        <v>0</v>
      </c>
      <c r="R95" s="14">
        <v>0</v>
      </c>
      <c r="S95" s="14">
        <v>0</v>
      </c>
      <c r="T95" s="14">
        <v>10000</v>
      </c>
      <c r="U95" s="14">
        <v>10000</v>
      </c>
      <c r="V95" s="14">
        <v>0</v>
      </c>
      <c r="W95" s="14">
        <v>0</v>
      </c>
      <c r="X95" s="14">
        <v>0</v>
      </c>
      <c r="Y95" s="14">
        <v>10000</v>
      </c>
      <c r="Z95" s="14">
        <v>10000</v>
      </c>
      <c r="AA95" s="14">
        <v>0</v>
      </c>
      <c r="AB95" s="14">
        <v>0</v>
      </c>
      <c r="AC95" s="14">
        <v>0</v>
      </c>
      <c r="AD95" s="13">
        <f>E95+J95+O95+T95+Y95</f>
        <v>20000</v>
      </c>
    </row>
    <row r="96" spans="1:31" ht="63" x14ac:dyDescent="0.25">
      <c r="A96" s="51" t="s">
        <v>104</v>
      </c>
      <c r="B96" s="6" t="s">
        <v>116</v>
      </c>
      <c r="C96" s="133"/>
      <c r="D96" s="124" t="s">
        <v>93</v>
      </c>
      <c r="E96" s="20">
        <f>F96+G96+H96+I96</f>
        <v>300</v>
      </c>
      <c r="F96" s="21">
        <f>300</f>
        <v>300</v>
      </c>
      <c r="G96" s="21">
        <v>0</v>
      </c>
      <c r="H96" s="21">
        <v>0</v>
      </c>
      <c r="I96" s="21">
        <v>0</v>
      </c>
      <c r="J96" s="13">
        <f>K96+L96+M96+N96</f>
        <v>300</v>
      </c>
      <c r="K96" s="14">
        <v>300</v>
      </c>
      <c r="L96" s="14">
        <v>0</v>
      </c>
      <c r="M96" s="14">
        <v>0</v>
      </c>
      <c r="N96" s="14">
        <v>0</v>
      </c>
      <c r="O96" s="13">
        <f>P96+Q96+R96+S96</f>
        <v>300</v>
      </c>
      <c r="P96" s="14">
        <v>300</v>
      </c>
      <c r="Q96" s="14">
        <v>0</v>
      </c>
      <c r="R96" s="14">
        <v>0</v>
      </c>
      <c r="S96" s="14">
        <v>0</v>
      </c>
      <c r="T96" s="13">
        <f>U96+V96+W96+X96</f>
        <v>300</v>
      </c>
      <c r="U96" s="14">
        <v>300</v>
      </c>
      <c r="V96" s="14">
        <v>0</v>
      </c>
      <c r="W96" s="14">
        <v>0</v>
      </c>
      <c r="X96" s="14">
        <v>0</v>
      </c>
      <c r="Y96" s="13">
        <f>Z96+AA96+AB96+AC96</f>
        <v>300</v>
      </c>
      <c r="Z96" s="14">
        <v>300</v>
      </c>
      <c r="AA96" s="14">
        <v>0</v>
      </c>
      <c r="AB96" s="14">
        <v>0</v>
      </c>
      <c r="AC96" s="14">
        <v>0</v>
      </c>
      <c r="AD96" s="13">
        <f>E96+J96+O96+T96+Y96</f>
        <v>1500</v>
      </c>
    </row>
    <row r="97" spans="1:30" ht="16.5" x14ac:dyDescent="0.25">
      <c r="A97" s="137" t="s">
        <v>79</v>
      </c>
      <c r="B97" s="138"/>
      <c r="C97" s="139"/>
      <c r="D97" s="116"/>
      <c r="E97" s="40">
        <f t="shared" ref="E97:AD97" si="27">SUM(E94:E96)</f>
        <v>300</v>
      </c>
      <c r="F97" s="40">
        <f t="shared" si="27"/>
        <v>300</v>
      </c>
      <c r="G97" s="40">
        <f t="shared" si="27"/>
        <v>0</v>
      </c>
      <c r="H97" s="40">
        <f t="shared" si="27"/>
        <v>0</v>
      </c>
      <c r="I97" s="40">
        <f t="shared" si="27"/>
        <v>0</v>
      </c>
      <c r="J97" s="31">
        <f t="shared" si="27"/>
        <v>300</v>
      </c>
      <c r="K97" s="31">
        <f t="shared" si="27"/>
        <v>300</v>
      </c>
      <c r="L97" s="31">
        <f t="shared" si="27"/>
        <v>0</v>
      </c>
      <c r="M97" s="31">
        <f t="shared" si="27"/>
        <v>0</v>
      </c>
      <c r="N97" s="31">
        <f t="shared" si="27"/>
        <v>0</v>
      </c>
      <c r="O97" s="31">
        <f t="shared" si="27"/>
        <v>300</v>
      </c>
      <c r="P97" s="31">
        <f t="shared" si="27"/>
        <v>300</v>
      </c>
      <c r="Q97" s="31">
        <f t="shared" si="27"/>
        <v>0</v>
      </c>
      <c r="R97" s="31">
        <f t="shared" si="27"/>
        <v>0</v>
      </c>
      <c r="S97" s="31">
        <f t="shared" si="27"/>
        <v>0</v>
      </c>
      <c r="T97" s="31">
        <f t="shared" si="27"/>
        <v>12300</v>
      </c>
      <c r="U97" s="31">
        <f t="shared" si="27"/>
        <v>12300</v>
      </c>
      <c r="V97" s="31">
        <f t="shared" si="27"/>
        <v>0</v>
      </c>
      <c r="W97" s="31">
        <f t="shared" si="27"/>
        <v>0</v>
      </c>
      <c r="X97" s="31">
        <f t="shared" si="27"/>
        <v>0</v>
      </c>
      <c r="Y97" s="31">
        <f t="shared" si="27"/>
        <v>12300</v>
      </c>
      <c r="Z97" s="31">
        <f t="shared" si="27"/>
        <v>12300</v>
      </c>
      <c r="AA97" s="31">
        <f t="shared" si="27"/>
        <v>0</v>
      </c>
      <c r="AB97" s="31">
        <f t="shared" si="27"/>
        <v>0</v>
      </c>
      <c r="AC97" s="31">
        <f t="shared" si="27"/>
        <v>0</v>
      </c>
      <c r="AD97" s="31">
        <f t="shared" si="27"/>
        <v>25500</v>
      </c>
    </row>
    <row r="98" spans="1:30" ht="18.75" customHeight="1" x14ac:dyDescent="0.25">
      <c r="A98" s="121">
        <v>14</v>
      </c>
      <c r="B98" s="165" t="s">
        <v>206</v>
      </c>
      <c r="C98" s="166"/>
      <c r="D98" s="166"/>
      <c r="E98" s="166"/>
      <c r="F98" s="166"/>
      <c r="G98" s="166"/>
      <c r="H98" s="166"/>
      <c r="I98" s="166"/>
      <c r="J98" s="166"/>
      <c r="K98" s="166"/>
      <c r="L98" s="166"/>
      <c r="M98" s="166"/>
      <c r="N98" s="166"/>
      <c r="O98" s="166"/>
      <c r="P98" s="166"/>
      <c r="Q98" s="166"/>
      <c r="R98" s="166"/>
      <c r="S98" s="166"/>
      <c r="T98" s="166"/>
      <c r="U98" s="166"/>
      <c r="V98" s="166"/>
      <c r="W98" s="166"/>
      <c r="X98" s="166"/>
      <c r="Y98" s="166"/>
      <c r="Z98" s="166"/>
      <c r="AA98" s="166"/>
      <c r="AB98" s="166"/>
      <c r="AC98" s="166"/>
      <c r="AD98" s="167"/>
    </row>
    <row r="99" spans="1:30" ht="126" x14ac:dyDescent="0.25">
      <c r="A99" s="48" t="s">
        <v>152</v>
      </c>
      <c r="B99" s="52" t="s">
        <v>185</v>
      </c>
      <c r="C99" s="53" t="s">
        <v>155</v>
      </c>
      <c r="D99" s="124" t="s">
        <v>93</v>
      </c>
      <c r="E99" s="54">
        <v>0</v>
      </c>
      <c r="F99" s="54">
        <v>0</v>
      </c>
      <c r="G99" s="54">
        <v>0</v>
      </c>
      <c r="H99" s="54">
        <v>0</v>
      </c>
      <c r="I99" s="54">
        <v>0</v>
      </c>
      <c r="J99" s="54">
        <v>0</v>
      </c>
      <c r="K99" s="54">
        <v>0</v>
      </c>
      <c r="L99" s="54">
        <v>0</v>
      </c>
      <c r="M99" s="54">
        <v>0</v>
      </c>
      <c r="N99" s="54">
        <v>0</v>
      </c>
      <c r="O99" s="54">
        <v>0</v>
      </c>
      <c r="P99" s="54">
        <v>0</v>
      </c>
      <c r="Q99" s="54">
        <v>0</v>
      </c>
      <c r="R99" s="54">
        <v>0</v>
      </c>
      <c r="S99" s="54">
        <v>0</v>
      </c>
      <c r="T99" s="54">
        <v>2488</v>
      </c>
      <c r="U99" s="54">
        <v>2488</v>
      </c>
      <c r="V99" s="54">
        <v>0</v>
      </c>
      <c r="W99" s="54">
        <v>0</v>
      </c>
      <c r="X99" s="54">
        <v>0</v>
      </c>
      <c r="Y99" s="54">
        <v>2488</v>
      </c>
      <c r="Z99" s="54">
        <v>2488</v>
      </c>
      <c r="AA99" s="54">
        <v>0</v>
      </c>
      <c r="AB99" s="54">
        <v>0</v>
      </c>
      <c r="AC99" s="54">
        <v>0</v>
      </c>
      <c r="AD99" s="55">
        <f>E99+J99+O99+T99+Y99</f>
        <v>4976</v>
      </c>
    </row>
    <row r="100" spans="1:30" ht="157.5" x14ac:dyDescent="0.25">
      <c r="A100" s="48" t="s">
        <v>153</v>
      </c>
      <c r="B100" s="103" t="s">
        <v>186</v>
      </c>
      <c r="C100" s="56" t="s">
        <v>107</v>
      </c>
      <c r="D100" s="124" t="s">
        <v>93</v>
      </c>
      <c r="E100" s="54">
        <v>500</v>
      </c>
      <c r="F100" s="54">
        <v>500</v>
      </c>
      <c r="G100" s="54">
        <v>0</v>
      </c>
      <c r="H100" s="54">
        <v>0</v>
      </c>
      <c r="I100" s="54">
        <v>0</v>
      </c>
      <c r="J100" s="54">
        <v>0</v>
      </c>
      <c r="K100" s="54">
        <v>0</v>
      </c>
      <c r="L100" s="54">
        <v>0</v>
      </c>
      <c r="M100" s="54">
        <v>0</v>
      </c>
      <c r="N100" s="54">
        <v>0</v>
      </c>
      <c r="O100" s="54">
        <v>0</v>
      </c>
      <c r="P100" s="54">
        <v>0</v>
      </c>
      <c r="Q100" s="54">
        <v>0</v>
      </c>
      <c r="R100" s="54">
        <v>0</v>
      </c>
      <c r="S100" s="54">
        <v>0</v>
      </c>
      <c r="T100" s="54">
        <v>6480</v>
      </c>
      <c r="U100" s="54">
        <v>6480</v>
      </c>
      <c r="V100" s="54">
        <v>0</v>
      </c>
      <c r="W100" s="54">
        <v>0</v>
      </c>
      <c r="X100" s="54">
        <v>0</v>
      </c>
      <c r="Y100" s="54">
        <v>6480</v>
      </c>
      <c r="Z100" s="54">
        <v>6480</v>
      </c>
      <c r="AA100" s="54">
        <v>0</v>
      </c>
      <c r="AB100" s="54">
        <v>0</v>
      </c>
      <c r="AC100" s="54">
        <v>0</v>
      </c>
      <c r="AD100" s="55">
        <f>E100+J100+O100+T100+Y100</f>
        <v>13460</v>
      </c>
    </row>
    <row r="101" spans="1:30" ht="141.75" x14ac:dyDescent="0.25">
      <c r="A101" s="48" t="s">
        <v>157</v>
      </c>
      <c r="B101" s="7" t="s">
        <v>159</v>
      </c>
      <c r="C101" s="57" t="s">
        <v>107</v>
      </c>
      <c r="D101" s="124" t="s">
        <v>93</v>
      </c>
      <c r="E101" s="54">
        <v>2880</v>
      </c>
      <c r="F101" s="54">
        <v>2880</v>
      </c>
      <c r="G101" s="54">
        <v>0</v>
      </c>
      <c r="H101" s="54">
        <v>0</v>
      </c>
      <c r="I101" s="54">
        <v>0</v>
      </c>
      <c r="J101" s="54">
        <v>0</v>
      </c>
      <c r="K101" s="54">
        <v>0</v>
      </c>
      <c r="L101" s="54">
        <v>0</v>
      </c>
      <c r="M101" s="54">
        <v>0</v>
      </c>
      <c r="N101" s="54">
        <v>0</v>
      </c>
      <c r="O101" s="54">
        <v>0</v>
      </c>
      <c r="P101" s="54">
        <v>0</v>
      </c>
      <c r="Q101" s="54">
        <v>0</v>
      </c>
      <c r="R101" s="54">
        <v>0</v>
      </c>
      <c r="S101" s="54">
        <v>0</v>
      </c>
      <c r="T101" s="54">
        <v>5760</v>
      </c>
      <c r="U101" s="54">
        <v>5760</v>
      </c>
      <c r="V101" s="54">
        <v>0</v>
      </c>
      <c r="W101" s="54">
        <v>0</v>
      </c>
      <c r="X101" s="54">
        <v>0</v>
      </c>
      <c r="Y101" s="54">
        <v>5760</v>
      </c>
      <c r="Z101" s="54">
        <v>5760</v>
      </c>
      <c r="AA101" s="54">
        <v>0</v>
      </c>
      <c r="AB101" s="54">
        <v>0</v>
      </c>
      <c r="AC101" s="54">
        <v>0</v>
      </c>
      <c r="AD101" s="55">
        <f>E101+J101+O101+T101+Y101</f>
        <v>14400</v>
      </c>
    </row>
    <row r="102" spans="1:30" ht="16.5" x14ac:dyDescent="0.25">
      <c r="A102" s="137" t="s">
        <v>154</v>
      </c>
      <c r="B102" s="138"/>
      <c r="C102" s="139"/>
      <c r="D102" s="48"/>
      <c r="E102" s="55">
        <f>E100+E101</f>
        <v>3380</v>
      </c>
      <c r="F102" s="55">
        <f>F99+F100+F101</f>
        <v>3380</v>
      </c>
      <c r="G102" s="55">
        <f>G100</f>
        <v>0</v>
      </c>
      <c r="H102" s="55">
        <f>I100</f>
        <v>0</v>
      </c>
      <c r="I102" s="55">
        <f t="shared" ref="I102:V102" si="28">I100</f>
        <v>0</v>
      </c>
      <c r="J102" s="55">
        <f>K102+L102+M102+N102</f>
        <v>0</v>
      </c>
      <c r="K102" s="55">
        <f>K99+K100+K101</f>
        <v>0</v>
      </c>
      <c r="L102" s="55">
        <f t="shared" si="28"/>
        <v>0</v>
      </c>
      <c r="M102" s="55">
        <f t="shared" si="28"/>
        <v>0</v>
      </c>
      <c r="N102" s="55">
        <f t="shared" si="28"/>
        <v>0</v>
      </c>
      <c r="O102" s="55">
        <f>P102+Q102+R102+S102</f>
        <v>0</v>
      </c>
      <c r="P102" s="55">
        <f>P99+P100+P101</f>
        <v>0</v>
      </c>
      <c r="Q102" s="55">
        <f t="shared" si="28"/>
        <v>0</v>
      </c>
      <c r="R102" s="55">
        <f t="shared" si="28"/>
        <v>0</v>
      </c>
      <c r="S102" s="55">
        <f t="shared" si="28"/>
        <v>0</v>
      </c>
      <c r="T102" s="55">
        <f>U102+V102+W102+X102</f>
        <v>14728</v>
      </c>
      <c r="U102" s="55">
        <f>U99+U100+U101</f>
        <v>14728</v>
      </c>
      <c r="V102" s="55">
        <f t="shared" si="28"/>
        <v>0</v>
      </c>
      <c r="W102" s="55">
        <f>V100</f>
        <v>0</v>
      </c>
      <c r="X102" s="55">
        <f t="shared" ref="X102:AC102" si="29">X100</f>
        <v>0</v>
      </c>
      <c r="Y102" s="55">
        <f>Z102+AA102+AB102+AC102</f>
        <v>14728</v>
      </c>
      <c r="Z102" s="55">
        <f>Z99+Z100+Z101</f>
        <v>14728</v>
      </c>
      <c r="AA102" s="55">
        <f t="shared" si="29"/>
        <v>0</v>
      </c>
      <c r="AB102" s="55">
        <f t="shared" si="29"/>
        <v>0</v>
      </c>
      <c r="AC102" s="55">
        <f t="shared" si="29"/>
        <v>0</v>
      </c>
      <c r="AD102" s="55">
        <f>E102+J102+O102+T102+Y102</f>
        <v>32836</v>
      </c>
    </row>
    <row r="103" spans="1:30" ht="18.75" customHeight="1" x14ac:dyDescent="0.25">
      <c r="A103" s="121"/>
      <c r="B103" s="134" t="s">
        <v>166</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6"/>
    </row>
    <row r="104" spans="1:30" ht="93.75" x14ac:dyDescent="0.25">
      <c r="A104" s="48" t="s">
        <v>188</v>
      </c>
      <c r="B104" s="82" t="s">
        <v>167</v>
      </c>
      <c r="C104" s="6" t="s">
        <v>14</v>
      </c>
      <c r="D104" s="124" t="s">
        <v>168</v>
      </c>
      <c r="E104" s="83">
        <v>0</v>
      </c>
      <c r="F104" s="83">
        <v>0</v>
      </c>
      <c r="G104" s="83">
        <v>0</v>
      </c>
      <c r="H104" s="83">
        <v>0</v>
      </c>
      <c r="I104" s="83">
        <v>0</v>
      </c>
      <c r="J104" s="83">
        <v>0</v>
      </c>
      <c r="K104" s="83">
        <v>0</v>
      </c>
      <c r="L104" s="83">
        <v>0</v>
      </c>
      <c r="M104" s="83">
        <v>0</v>
      </c>
      <c r="N104" s="83">
        <v>0</v>
      </c>
      <c r="O104" s="83">
        <v>0</v>
      </c>
      <c r="P104" s="83">
        <v>0</v>
      </c>
      <c r="Q104" s="83">
        <v>0</v>
      </c>
      <c r="R104" s="83">
        <v>0</v>
      </c>
      <c r="S104" s="83">
        <v>0</v>
      </c>
      <c r="T104" s="83">
        <f>U104+V104+W104+X104</f>
        <v>3942</v>
      </c>
      <c r="U104" s="83">
        <v>3942</v>
      </c>
      <c r="V104" s="83">
        <v>0</v>
      </c>
      <c r="W104" s="83">
        <v>0</v>
      </c>
      <c r="X104" s="83">
        <v>0</v>
      </c>
      <c r="Y104" s="83">
        <f>Z104+AA104+AB104+AC104</f>
        <v>3942</v>
      </c>
      <c r="Z104" s="86">
        <v>3942</v>
      </c>
      <c r="AA104" s="86">
        <v>0</v>
      </c>
      <c r="AB104" s="86">
        <v>0</v>
      </c>
      <c r="AC104" s="86">
        <v>0</v>
      </c>
      <c r="AD104" s="87">
        <f>E104+J104+O104+T104+Y104</f>
        <v>7884</v>
      </c>
    </row>
    <row r="105" spans="1:30" ht="18.75" x14ac:dyDescent="0.25">
      <c r="A105" s="121" t="s">
        <v>169</v>
      </c>
      <c r="B105" s="117"/>
      <c r="C105" s="115"/>
      <c r="D105" s="115"/>
      <c r="E105" s="84">
        <f t="shared" ref="E105:AD105" si="30">E104</f>
        <v>0</v>
      </c>
      <c r="F105" s="84">
        <f t="shared" si="30"/>
        <v>0</v>
      </c>
      <c r="G105" s="84">
        <f t="shared" si="30"/>
        <v>0</v>
      </c>
      <c r="H105" s="84">
        <f t="shared" si="30"/>
        <v>0</v>
      </c>
      <c r="I105" s="84">
        <f t="shared" si="30"/>
        <v>0</v>
      </c>
      <c r="J105" s="84">
        <f t="shared" si="30"/>
        <v>0</v>
      </c>
      <c r="K105" s="84">
        <f t="shared" si="30"/>
        <v>0</v>
      </c>
      <c r="L105" s="84">
        <f t="shared" si="30"/>
        <v>0</v>
      </c>
      <c r="M105" s="84">
        <f t="shared" si="30"/>
        <v>0</v>
      </c>
      <c r="N105" s="84">
        <f t="shared" si="30"/>
        <v>0</v>
      </c>
      <c r="O105" s="84">
        <f t="shared" si="30"/>
        <v>0</v>
      </c>
      <c r="P105" s="84">
        <f t="shared" si="30"/>
        <v>0</v>
      </c>
      <c r="Q105" s="84">
        <f t="shared" si="30"/>
        <v>0</v>
      </c>
      <c r="R105" s="84">
        <f t="shared" si="30"/>
        <v>0</v>
      </c>
      <c r="S105" s="84">
        <f t="shared" si="30"/>
        <v>0</v>
      </c>
      <c r="T105" s="84">
        <f t="shared" si="30"/>
        <v>3942</v>
      </c>
      <c r="U105" s="84">
        <f t="shared" si="30"/>
        <v>3942</v>
      </c>
      <c r="V105" s="84">
        <f t="shared" si="30"/>
        <v>0</v>
      </c>
      <c r="W105" s="84">
        <f t="shared" si="30"/>
        <v>0</v>
      </c>
      <c r="X105" s="84">
        <f t="shared" si="30"/>
        <v>0</v>
      </c>
      <c r="Y105" s="84">
        <f t="shared" si="30"/>
        <v>3942</v>
      </c>
      <c r="Z105" s="84">
        <f t="shared" si="30"/>
        <v>3942</v>
      </c>
      <c r="AA105" s="84">
        <f t="shared" si="30"/>
        <v>0</v>
      </c>
      <c r="AB105" s="84">
        <f t="shared" si="30"/>
        <v>0</v>
      </c>
      <c r="AC105" s="84">
        <f t="shared" si="30"/>
        <v>0</v>
      </c>
      <c r="AD105" s="88">
        <f t="shared" si="30"/>
        <v>7884</v>
      </c>
    </row>
    <row r="106" spans="1:30" ht="18.75" customHeight="1" x14ac:dyDescent="0.25">
      <c r="A106" s="128" t="s">
        <v>67</v>
      </c>
      <c r="B106" s="128"/>
      <c r="C106" s="128"/>
      <c r="D106" s="123"/>
      <c r="E106" s="112">
        <f>F106+G106+H106+I106</f>
        <v>188072.00000000003</v>
      </c>
      <c r="F106" s="112">
        <f>F20+F25+F29+F49+F54+F57+F61+F66+F69+F73+F85+F92+F97+F102</f>
        <v>136729.00000000003</v>
      </c>
      <c r="G106" s="112">
        <f>G20+G25+G29+G49+G54+G57+G61+G66+G69+G73+G85+G92+G97+G102+G105</f>
        <v>45966</v>
      </c>
      <c r="H106" s="112">
        <f>SUM(H20,H25,H29,H49,H54,H57,H61,H66,H69,H73,H85,H92,H97)</f>
        <v>0</v>
      </c>
      <c r="I106" s="112">
        <f>SUM(I20,I25,I29,I49,I54,I57,I61,I66,I69,I73,I85,I92,I97)</f>
        <v>5377</v>
      </c>
      <c r="J106" s="58">
        <f>K106+L106+M106+N106</f>
        <v>70176</v>
      </c>
      <c r="K106" s="58">
        <f>K20+K25+K29+K49+K54+K57+K61+K66+K69+K73+K85+K92+K97+K102+K105</f>
        <v>70176</v>
      </c>
      <c r="L106" s="58">
        <f>SUM(L20,L25,L29,L49,L54,L57,L61,L66,L69,L73,L85,L92,L97)</f>
        <v>0</v>
      </c>
      <c r="M106" s="58">
        <f>SUM(M20,M25,M29,M49,M54,M57,M61,M66,M69,M73,M85,M92,M97)</f>
        <v>0</v>
      </c>
      <c r="N106" s="58">
        <f>SUM(N20,N25,N29,N49,N54,N57,N61,N66,N69,N73,N85,N92,N97)</f>
        <v>0</v>
      </c>
      <c r="O106" s="58">
        <f>P106+Q106+R106+S106</f>
        <v>70176</v>
      </c>
      <c r="P106" s="58">
        <f>P20+P25+P29+P49+P54+P57+P61+P66+P69+P73+P85+P92+P97+P102+P105</f>
        <v>70176</v>
      </c>
      <c r="Q106" s="58">
        <f>SUM(Q20,Q25,Q29,Q49,Q54,Q57,Q61,Q66,Q69,Q73,Q85,Q92,Q97)</f>
        <v>0</v>
      </c>
      <c r="R106" s="58">
        <f>SUM(R20,R25,R29,R49,R54,R57,R61,R66,R69,R73,R85,R92,R97)</f>
        <v>0</v>
      </c>
      <c r="S106" s="58">
        <f>SUM(S20,S25,S29,S49,S54,S57,S61,S66,S69,S73,S85,S92,S97)</f>
        <v>0</v>
      </c>
      <c r="T106" s="58">
        <f>U106+V106+W106+X106</f>
        <v>186664.3</v>
      </c>
      <c r="U106" s="58">
        <f>U20+U25+U29+U49+U54+U57+U61+U66+U69+U73+U85+U92+U97+U102+U105</f>
        <v>180784.3</v>
      </c>
      <c r="V106" s="58">
        <f>SUM(V20,V25,V29,V49,V54,V57,V61,V66,V69,V73,V85,V92,V97)</f>
        <v>0</v>
      </c>
      <c r="W106" s="58">
        <f>SUM(W20,W25,W29,W49,W54,W57,W61,W66,W69,W73,W85,W92,W97)</f>
        <v>0</v>
      </c>
      <c r="X106" s="58">
        <f>SUM(X20,X25,X29,X49,X54,X57,X61,X66,X69,X73,X85,X92,X97)</f>
        <v>5880</v>
      </c>
      <c r="Y106" s="58">
        <f>Z106+AA106+AB106+AC106</f>
        <v>186674.3</v>
      </c>
      <c r="Z106" s="58">
        <f>Z20+Z25+Z29+Z49+Z54+Z57+Z61+Z66+Z69+Z73+Z85+Z92+Z97+Z102+Z105</f>
        <v>180794.3</v>
      </c>
      <c r="AA106" s="58">
        <f>SUM(AA20,AA25,AA29,AA49,AA54,AA57,AA61,AA66,AA69,AA73,AA85,AA92,AA97)</f>
        <v>0</v>
      </c>
      <c r="AB106" s="58">
        <f>SUM(AB20,AB25,AB29,AB49,AB54,AB57,AB61,AB66,AB69,AB73,AB85,AB92,AB97)</f>
        <v>0</v>
      </c>
      <c r="AC106" s="58">
        <f>SUM(AC20,AC25,AC29,AC49,AC54,AC57,AC61,AC66,AC69,AC73,AC85,AC92,AC97)</f>
        <v>5880</v>
      </c>
      <c r="AD106" s="58">
        <f>E106+J106+O106+T106+Y106</f>
        <v>701762.6</v>
      </c>
    </row>
    <row r="107" spans="1:30" x14ac:dyDescent="0.25">
      <c r="E107" s="59"/>
      <c r="F107" s="59"/>
      <c r="G107" s="59"/>
      <c r="H107" s="59"/>
      <c r="I107" s="59"/>
      <c r="J107" s="59"/>
    </row>
    <row r="108" spans="1:30" x14ac:dyDescent="0.25">
      <c r="A108" s="22" t="s">
        <v>202</v>
      </c>
      <c r="K108" s="60"/>
      <c r="L108" s="61"/>
      <c r="M108" s="61"/>
      <c r="N108" s="61"/>
      <c r="O108" s="61"/>
      <c r="P108" s="61"/>
      <c r="Q108" s="61"/>
      <c r="R108" s="61"/>
      <c r="S108" s="61"/>
      <c r="T108" s="61"/>
      <c r="U108" s="61"/>
      <c r="V108" s="61"/>
      <c r="W108" s="61"/>
    </row>
    <row r="109" spans="1:30" ht="18.75" x14ac:dyDescent="0.3">
      <c r="B109" s="9"/>
      <c r="C109" s="9">
        <v>2020</v>
      </c>
      <c r="D109" s="9"/>
      <c r="J109" s="1">
        <v>2021</v>
      </c>
      <c r="O109" s="1">
        <v>2022</v>
      </c>
      <c r="T109" s="1">
        <v>2023</v>
      </c>
      <c r="Y109" s="1">
        <v>2024</v>
      </c>
    </row>
    <row r="110" spans="1:30" ht="142.5" x14ac:dyDescent="0.3">
      <c r="A110" s="89" t="s">
        <v>201</v>
      </c>
      <c r="B110" s="10" t="s">
        <v>134</v>
      </c>
      <c r="C110" s="62">
        <f>E22+E25+E29+E51+E54+E57+E63+E66+E69+E75+E87+E97+E102</f>
        <v>99415</v>
      </c>
      <c r="D110" s="9"/>
      <c r="I110" s="1" t="s">
        <v>134</v>
      </c>
      <c r="J110" s="11">
        <f>K22+K25+K29+K51+K54+K57+K63+K66+K69+K75+K87+K97</f>
        <v>69558</v>
      </c>
      <c r="N110" s="1" t="s">
        <v>134</v>
      </c>
      <c r="O110" s="11">
        <f>P22+P25+P29+P51+P54+P57+P63+P66+P69+P75+P87+P97</f>
        <v>69558</v>
      </c>
      <c r="S110" s="1" t="s">
        <v>134</v>
      </c>
      <c r="T110" s="11">
        <f>T22+T25+T29+T51+T54+T57+T63+T66+T69+T75+T87+T97+T102</f>
        <v>113733.3</v>
      </c>
      <c r="X110" s="1" t="s">
        <v>134</v>
      </c>
      <c r="Y110" s="11">
        <f>Y22+Y25+Y29+Y51+Y54+Y57+Y63+Y66+Y69+Y75+Y87+Y97+Y102</f>
        <v>113743.3</v>
      </c>
      <c r="AC110" s="11">
        <f>C110+J110+O110+T110+Y110</f>
        <v>466007.6</v>
      </c>
    </row>
    <row r="111" spans="1:30" ht="18.75" x14ac:dyDescent="0.3">
      <c r="B111" s="10" t="s">
        <v>137</v>
      </c>
      <c r="C111" s="62">
        <f>E50+E62+E74+E83+E92</f>
        <v>23644</v>
      </c>
      <c r="D111" s="9"/>
      <c r="I111" s="1" t="s">
        <v>137</v>
      </c>
      <c r="J111" s="11" t="e">
        <f>#REF!+J48+J62+J74+J86+J92</f>
        <v>#REF!</v>
      </c>
      <c r="N111" s="1" t="s">
        <v>137</v>
      </c>
      <c r="O111" s="11" t="e">
        <f>#REF!+O50+O62+O72+O92</f>
        <v>#REF!</v>
      </c>
      <c r="S111" s="1" t="s">
        <v>137</v>
      </c>
      <c r="T111" s="11" t="e">
        <f>#REF!+T50+T62+T74+T92</f>
        <v>#REF!</v>
      </c>
      <c r="X111" s="1" t="s">
        <v>137</v>
      </c>
      <c r="Y111" s="11" t="e">
        <f>#REF!+Y50+Y62+Y74+Y92</f>
        <v>#REF!</v>
      </c>
      <c r="AC111" s="11" t="e">
        <f>O111+T111+Y111+J111+C111</f>
        <v>#REF!</v>
      </c>
    </row>
    <row r="112" spans="1:30" ht="18.75" x14ac:dyDescent="0.3">
      <c r="B112" s="10" t="s">
        <v>138</v>
      </c>
      <c r="C112" s="62">
        <f>E21+E105</f>
        <v>64775</v>
      </c>
      <c r="D112" s="9" t="s">
        <v>170</v>
      </c>
      <c r="I112" s="1" t="s">
        <v>140</v>
      </c>
      <c r="J112" s="11">
        <f>J21+J105</f>
        <v>0</v>
      </c>
      <c r="K112" s="1" t="s">
        <v>171</v>
      </c>
      <c r="N112" s="1" t="s">
        <v>140</v>
      </c>
      <c r="O112" s="11">
        <f>O21+O104</f>
        <v>0</v>
      </c>
      <c r="P112" s="1" t="s">
        <v>171</v>
      </c>
      <c r="S112" s="1" t="s">
        <v>140</v>
      </c>
      <c r="T112" s="11">
        <f>T21+T105</f>
        <v>72314</v>
      </c>
      <c r="U112" s="1" t="s">
        <v>171</v>
      </c>
      <c r="X112" s="1" t="s">
        <v>140</v>
      </c>
      <c r="Y112" s="11">
        <f>Y21+Y105</f>
        <v>72314</v>
      </c>
      <c r="Z112" s="1" t="s">
        <v>171</v>
      </c>
      <c r="AC112" s="11">
        <f>C112+J112+O112+T112+Y112</f>
        <v>209403</v>
      </c>
      <c r="AD112" s="1" t="s">
        <v>171</v>
      </c>
    </row>
    <row r="113" spans="2:30" ht="18.75" x14ac:dyDescent="0.3">
      <c r="B113" s="9"/>
      <c r="C113" s="62">
        <f>F13+F14+F17+F105</f>
        <v>59398</v>
      </c>
      <c r="D113" s="9" t="s">
        <v>139</v>
      </c>
      <c r="J113" s="11">
        <f>K13+K14+K17+K18</f>
        <v>0</v>
      </c>
      <c r="K113" s="1" t="s">
        <v>172</v>
      </c>
      <c r="O113" s="11">
        <f>P21</f>
        <v>0</v>
      </c>
      <c r="P113" s="1" t="s">
        <v>172</v>
      </c>
      <c r="T113" s="11">
        <f>U21</f>
        <v>62492</v>
      </c>
      <c r="U113" s="1" t="s">
        <v>172</v>
      </c>
      <c r="Y113" s="11">
        <f>Z21</f>
        <v>62492</v>
      </c>
      <c r="Z113" s="1" t="s">
        <v>172</v>
      </c>
      <c r="AC113" s="11">
        <f>C113+J113+O113+T113+Y113</f>
        <v>184382</v>
      </c>
      <c r="AD113" s="1" t="s">
        <v>172</v>
      </c>
    </row>
    <row r="114" spans="2:30" ht="18.75" x14ac:dyDescent="0.3">
      <c r="B114" s="10" t="s">
        <v>137</v>
      </c>
      <c r="C114" s="62">
        <f>E50+E62+E74+E92</f>
        <v>576</v>
      </c>
      <c r="D114" s="9"/>
      <c r="I114" s="1" t="s">
        <v>137</v>
      </c>
      <c r="J114" s="11">
        <f>K50+K62+K74+K92</f>
        <v>618</v>
      </c>
      <c r="K114" s="11"/>
      <c r="N114" s="1" t="s">
        <v>137</v>
      </c>
      <c r="O114" s="11">
        <f>P50+P62+P74+P92</f>
        <v>618</v>
      </c>
      <c r="S114" s="1" t="s">
        <v>137</v>
      </c>
      <c r="T114" s="11">
        <f>T50+T62+T74+T92</f>
        <v>617</v>
      </c>
      <c r="X114" s="1" t="s">
        <v>173</v>
      </c>
      <c r="Y114" s="11">
        <f>Y50+Y62+Y74+Y92</f>
        <v>617</v>
      </c>
      <c r="AC114" s="11">
        <f>C114+J114+O114+T114+Y114</f>
        <v>3046</v>
      </c>
    </row>
    <row r="115" spans="2:30" ht="18.75" x14ac:dyDescent="0.3">
      <c r="B115" s="9"/>
      <c r="C115" s="62">
        <f>C110+C113+C114</f>
        <v>159389</v>
      </c>
      <c r="D115" s="9"/>
      <c r="J115" s="11"/>
      <c r="O115" s="11"/>
      <c r="T115" s="11">
        <f>T110+T112+T114</f>
        <v>186664.3</v>
      </c>
      <c r="Y115" s="11">
        <f>Y110+Y112+Y114</f>
        <v>186674.3</v>
      </c>
      <c r="AC115" s="11">
        <f>C115+J115+O115+T115+Y115</f>
        <v>532727.6</v>
      </c>
    </row>
    <row r="116" spans="2:30" ht="18.75" x14ac:dyDescent="0.3">
      <c r="B116" s="9"/>
      <c r="C116" s="62">
        <f>C115+23068</f>
        <v>182457</v>
      </c>
      <c r="D116" s="9"/>
      <c r="J116" s="11"/>
      <c r="O116" s="11"/>
      <c r="T116" s="11"/>
      <c r="Y116" s="11"/>
    </row>
    <row r="117" spans="2:30" ht="18.75" x14ac:dyDescent="0.3">
      <c r="B117" s="9"/>
      <c r="C117" s="9"/>
      <c r="D117" s="9"/>
    </row>
    <row r="118" spans="2:30" x14ac:dyDescent="0.25">
      <c r="B118" s="76" t="s">
        <v>195</v>
      </c>
      <c r="C118" s="11">
        <f>I106+N106+S106+X106+AC106</f>
        <v>17137</v>
      </c>
    </row>
    <row r="119" spans="2:30" x14ac:dyDescent="0.25">
      <c r="B119" s="77" t="s">
        <v>196</v>
      </c>
      <c r="C119" s="11">
        <f>F106+K106+P106+U106+Z106</f>
        <v>638659.6</v>
      </c>
    </row>
    <row r="120" spans="2:30" x14ac:dyDescent="0.25">
      <c r="B120" s="77" t="s">
        <v>197</v>
      </c>
      <c r="C120" s="11">
        <f>G106+L106+Q106+V106+AA106</f>
        <v>45966</v>
      </c>
    </row>
    <row r="121" spans="2:30" x14ac:dyDescent="0.25">
      <c r="C121" s="11">
        <f>C118+C119+C120</f>
        <v>701762.6</v>
      </c>
      <c r="AC121" s="11">
        <f>AC115-865014</f>
        <v>-332286.40000000002</v>
      </c>
    </row>
    <row r="123" spans="2:30" x14ac:dyDescent="0.25">
      <c r="B123" s="11">
        <f>127165-F106</f>
        <v>-9564.0000000000291</v>
      </c>
    </row>
    <row r="125" spans="2:30" x14ac:dyDescent="0.25">
      <c r="Y125" s="63">
        <f>973249000-19710000-88655000</f>
        <v>864884000</v>
      </c>
    </row>
    <row r="128" spans="2:30" x14ac:dyDescent="0.25">
      <c r="D128" s="63"/>
      <c r="E128" s="63"/>
    </row>
    <row r="129" spans="4:5" x14ac:dyDescent="0.25">
      <c r="D129" s="63"/>
      <c r="E129" s="63"/>
    </row>
    <row r="134" spans="4:5" x14ac:dyDescent="0.25">
      <c r="D134" s="11">
        <f>G106+L106+Q106+V106+AA106</f>
        <v>45966</v>
      </c>
    </row>
  </sheetData>
  <mergeCells count="52">
    <mergeCell ref="A73:C73"/>
    <mergeCell ref="B52:AD52"/>
    <mergeCell ref="A54:C54"/>
    <mergeCell ref="B55:AD55"/>
    <mergeCell ref="B98:AD98"/>
    <mergeCell ref="A102:C102"/>
    <mergeCell ref="B103:AD103"/>
    <mergeCell ref="A106:C106"/>
    <mergeCell ref="B76:AD76"/>
    <mergeCell ref="B88:AD88"/>
    <mergeCell ref="C89:C91"/>
    <mergeCell ref="A92:C92"/>
    <mergeCell ref="B93:AD93"/>
    <mergeCell ref="C94:C96"/>
    <mergeCell ref="A97:C97"/>
    <mergeCell ref="B58:AD58"/>
    <mergeCell ref="A61:C61"/>
    <mergeCell ref="B64:AD64"/>
    <mergeCell ref="A66:C66"/>
    <mergeCell ref="Z4:AD4"/>
    <mergeCell ref="B67:AD67"/>
    <mergeCell ref="A69:C69"/>
    <mergeCell ref="B70:AD70"/>
    <mergeCell ref="A49:C49"/>
    <mergeCell ref="C15:C16"/>
    <mergeCell ref="A20:C20"/>
    <mergeCell ref="B23:AD23"/>
    <mergeCell ref="A25:C25"/>
    <mergeCell ref="B26:AD26"/>
    <mergeCell ref="C27:C28"/>
    <mergeCell ref="A29:C29"/>
    <mergeCell ref="B30:AD30"/>
    <mergeCell ref="C31:C35"/>
    <mergeCell ref="C38:C39"/>
    <mergeCell ref="C41:C45"/>
    <mergeCell ref="A57:C57"/>
    <mergeCell ref="C13:C14"/>
    <mergeCell ref="K3:AD3"/>
    <mergeCell ref="A5:AD5"/>
    <mergeCell ref="A7:A9"/>
    <mergeCell ref="B7:B9"/>
    <mergeCell ref="C7:C9"/>
    <mergeCell ref="D7:D9"/>
    <mergeCell ref="E7:AD7"/>
    <mergeCell ref="E8:I8"/>
    <mergeCell ref="J8:N8"/>
    <mergeCell ref="O8:S8"/>
    <mergeCell ref="T8:X8"/>
    <mergeCell ref="Y8:AC8"/>
    <mergeCell ref="AD8:AD9"/>
    <mergeCell ref="A11:AD11"/>
    <mergeCell ref="B12:AD12"/>
  </mergeCells>
  <pageMargins left="0.7" right="0.7" top="0.75" bottom="0.75" header="0.3" footer="0.3"/>
  <pageSetup paperSize="9" scale="31" orientation="landscape" r:id="rId1"/>
  <rowBreaks count="1" manualBreakCount="1">
    <brk id="107" max="16383" man="1"/>
  </rowBreaks>
  <colBreaks count="1" manualBreakCount="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15.07.2020 3 изм.</vt:lpstr>
      <vt:lpstr>07.10.2020 4 изм</vt:lpstr>
      <vt:lpstr>'15.07.2020 3 изм.'!Область_печати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2020-10-07T06:14:54Z</cp:lastPrinted>
  <dcterms:created xsi:type="dcterms:W3CDTF">2016-04-04T05:53:30Z</dcterms:created>
  <dcterms:modified xsi:type="dcterms:W3CDTF">2020-10-29T06:15:52Z</dcterms:modified>
</cp:coreProperties>
</file>