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8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rishina.ov\Desktop\"/>
    </mc:Choice>
  </mc:AlternateContent>
  <xr:revisionPtr revIDLastSave="0" documentId="8_{5545F493-CB86-44EE-A2D5-7F02AC06D9C8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До Корректировки" sheetId="2" r:id="rId1"/>
    <sheet name="После Коррекктировки" sheetId="3" r:id="rId2"/>
  </sheets>
  <definedNames>
    <definedName name="_xlnm.Print_Area" localSheetId="0">'До Корректировки'!$A$1:$R$39</definedName>
    <definedName name="_xlnm.Print_Area" localSheetId="1">'После Коррекктировки'!$A$2:$R$41</definedName>
  </definedNames>
  <calcPr calcId="181029"/>
</workbook>
</file>

<file path=xl/calcChain.xml><?xml version="1.0" encoding="utf-8"?>
<calcChain xmlns="http://schemas.openxmlformats.org/spreadsheetml/2006/main">
  <c r="O36" i="3" l="1"/>
  <c r="D20" i="3"/>
  <c r="D16" i="3"/>
  <c r="K30" i="3"/>
  <c r="D30" i="3" s="1"/>
  <c r="N36" i="3"/>
  <c r="O34" i="3"/>
  <c r="K34" i="3" s="1"/>
  <c r="D34" i="3" s="1"/>
  <c r="K20" i="3"/>
  <c r="O16" i="3"/>
  <c r="K16" i="3" s="1"/>
  <c r="O14" i="3"/>
  <c r="K14" i="3" s="1"/>
  <c r="D14" i="3" s="1"/>
  <c r="N14" i="3"/>
  <c r="N12" i="3"/>
  <c r="O10" i="3"/>
  <c r="N10" i="3"/>
  <c r="K10" i="3" s="1"/>
  <c r="R38" i="3"/>
  <c r="Q38" i="3"/>
  <c r="P38" i="3"/>
  <c r="M38" i="3"/>
  <c r="L38" i="3"/>
  <c r="J38" i="3"/>
  <c r="G38" i="3"/>
  <c r="F38" i="3"/>
  <c r="E38" i="3"/>
  <c r="K32" i="3"/>
  <c r="D32" i="3" s="1"/>
  <c r="I31" i="3"/>
  <c r="H31" i="3"/>
  <c r="F31" i="3"/>
  <c r="K29" i="3"/>
  <c r="I29" i="3"/>
  <c r="H29" i="3"/>
  <c r="F29" i="3"/>
  <c r="K28" i="3"/>
  <c r="D28" i="3" s="1"/>
  <c r="K27" i="3"/>
  <c r="I27" i="3"/>
  <c r="H27" i="3"/>
  <c r="G27" i="3" s="1"/>
  <c r="F27" i="3"/>
  <c r="K26" i="3"/>
  <c r="D26" i="3" s="1"/>
  <c r="I25" i="3"/>
  <c r="H25" i="3"/>
  <c r="G25" i="3" s="1"/>
  <c r="F25" i="3"/>
  <c r="K24" i="3"/>
  <c r="D24" i="3"/>
  <c r="K22" i="3"/>
  <c r="D22" i="3" s="1"/>
  <c r="K18" i="3"/>
  <c r="D18" i="3" s="1"/>
  <c r="I15" i="3"/>
  <c r="H15" i="3"/>
  <c r="G15" i="3" s="1"/>
  <c r="F15" i="3"/>
  <c r="K12" i="3"/>
  <c r="D12" i="3" s="1"/>
  <c r="I11" i="3"/>
  <c r="H11" i="3"/>
  <c r="F11" i="3"/>
  <c r="G11" i="3" s="1"/>
  <c r="D14" i="2"/>
  <c r="R36" i="2"/>
  <c r="Q36" i="2"/>
  <c r="P36" i="2"/>
  <c r="O36" i="2"/>
  <c r="N36" i="2"/>
  <c r="M36" i="2"/>
  <c r="L36" i="2"/>
  <c r="J36" i="2"/>
  <c r="G36" i="2"/>
  <c r="F36" i="2"/>
  <c r="E36" i="2"/>
  <c r="K34" i="2"/>
  <c r="D34" i="2" s="1"/>
  <c r="K32" i="2"/>
  <c r="D32" i="2" s="1"/>
  <c r="K30" i="2"/>
  <c r="D30" i="2" s="1"/>
  <c r="I29" i="2"/>
  <c r="H29" i="2"/>
  <c r="F29" i="2"/>
  <c r="G29" i="2" s="1"/>
  <c r="K28" i="2"/>
  <c r="D28" i="2"/>
  <c r="K27" i="2"/>
  <c r="H27" i="2" s="1"/>
  <c r="G27" i="2" s="1"/>
  <c r="I27" i="2"/>
  <c r="F27" i="2"/>
  <c r="K26" i="2"/>
  <c r="D26" i="2"/>
  <c r="K25" i="2"/>
  <c r="I25" i="2"/>
  <c r="H25" i="2"/>
  <c r="G25" i="2"/>
  <c r="F25" i="2"/>
  <c r="K24" i="2"/>
  <c r="D24" i="2" s="1"/>
  <c r="I23" i="2"/>
  <c r="H23" i="2"/>
  <c r="G23" i="2" s="1"/>
  <c r="F23" i="2"/>
  <c r="K22" i="2"/>
  <c r="D22" i="2" s="1"/>
  <c r="K20" i="2"/>
  <c r="D20" i="2"/>
  <c r="K18" i="2"/>
  <c r="D18" i="2"/>
  <c r="K16" i="2"/>
  <c r="D16" i="2"/>
  <c r="K14" i="2"/>
  <c r="I13" i="2"/>
  <c r="H13" i="2"/>
  <c r="G13" i="2" s="1"/>
  <c r="F13" i="2"/>
  <c r="K12" i="2"/>
  <c r="D12" i="2" s="1"/>
  <c r="K10" i="2"/>
  <c r="D10" i="2" s="1"/>
  <c r="I9" i="2"/>
  <c r="H9" i="2"/>
  <c r="F9" i="2"/>
  <c r="G9" i="2" s="1"/>
  <c r="K8" i="2"/>
  <c r="I8" i="2"/>
  <c r="I36" i="2" s="1"/>
  <c r="G31" i="3" l="1"/>
  <c r="O38" i="3"/>
  <c r="K36" i="2"/>
  <c r="K36" i="3"/>
  <c r="D36" i="3" s="1"/>
  <c r="G29" i="3"/>
  <c r="N38" i="3"/>
  <c r="H10" i="3"/>
  <c r="H38" i="3" s="1"/>
  <c r="I10" i="3"/>
  <c r="I38" i="3" s="1"/>
  <c r="D10" i="3"/>
  <c r="H8" i="2"/>
  <c r="H36" i="2" s="1"/>
  <c r="D8" i="2"/>
  <c r="D36" i="2" s="1"/>
  <c r="K38" i="3" l="1"/>
  <c r="D38" i="3"/>
</calcChain>
</file>

<file path=xl/sharedStrings.xml><?xml version="1.0" encoding="utf-8"?>
<sst xmlns="http://schemas.openxmlformats.org/spreadsheetml/2006/main" count="102" uniqueCount="40">
  <si>
    <t xml:space="preserve">Сводная смета на финансирование официальных  физкультурных и спортивных мероприятий на 2023 год </t>
  </si>
  <si>
    <t>№ п/п</t>
  </si>
  <si>
    <t>Наименование учреждения</t>
  </si>
  <si>
    <t>Всего, руб.</t>
  </si>
  <si>
    <t>Проект бюджета на 2023 год</t>
  </si>
  <si>
    <t>Отклонение</t>
  </si>
  <si>
    <t>ПРОВЕРКА</t>
  </si>
  <si>
    <t xml:space="preserve">всего, руб. </t>
  </si>
  <si>
    <t>в том числе по статьям расходов</t>
  </si>
  <si>
    <t>Транспортные услуги ст.222</t>
  </si>
  <si>
    <t>Прочие услуги ст.226</t>
  </si>
  <si>
    <t xml:space="preserve">Канц. Расходные материалы ст. 346 </t>
  </si>
  <si>
    <t xml:space="preserve">Наград. атриб. (ст.349) </t>
  </si>
  <si>
    <t>итого</t>
  </si>
  <si>
    <t>услуги по договорам; полиграфия, прочее</t>
  </si>
  <si>
    <t>судейство, обсл. персон.</t>
  </si>
  <si>
    <t>Мед.раб.</t>
  </si>
  <si>
    <t>Дежурство ЧОП</t>
  </si>
  <si>
    <t>РАО и ВОИС</t>
  </si>
  <si>
    <t>МБУ ДО СШОР №1 "Лыжные гонки"</t>
  </si>
  <si>
    <t>Утверждено на 2022 год</t>
  </si>
  <si>
    <t>МБУ СШОР №2 "Красные крылья"</t>
  </si>
  <si>
    <t>МБУ ДО СШОР №3 "Легкая атлетика"</t>
  </si>
  <si>
    <t>МБУ ДО СШ №4 "Шахматы"</t>
  </si>
  <si>
    <t>МБУ СШОР №5 "Спортивная борьба"</t>
  </si>
  <si>
    <t>МБУ ДО СШОР №7 "Акробат"</t>
  </si>
  <si>
    <t>МБУ  СШОР №8 "Союз"</t>
  </si>
  <si>
    <t>МБУ СШОР №9 "Велотол"</t>
  </si>
  <si>
    <t>МБУ ДО СШОР №10 "Олимп"</t>
  </si>
  <si>
    <t>МБУ ДО СШОР №11"Бокс"</t>
  </si>
  <si>
    <t>МБУ ДО СШОР №12 "Лада"</t>
  </si>
  <si>
    <t>МБУ СШОР №13 "Волгарь"</t>
  </si>
  <si>
    <t>МБУ ДО СШОР №14"Жигули"</t>
  </si>
  <si>
    <t xml:space="preserve">МБУС ЦФИС </t>
  </si>
  <si>
    <t>ИТОГО</t>
  </si>
  <si>
    <t>Утверждено на 2023 год</t>
  </si>
  <si>
    <t>Сводная смета на финансирование официальных  физкультурных и спортивных мероприятий на 2023 год                                           ПОСЛЕ КОРРЕКТИРОВКИ</t>
  </si>
  <si>
    <t>Сводная смета на финансирование официальных  физкультурных и спортивных мероприятий на 2023 год                                           ДО КОРРЕККТИРОВКИ</t>
  </si>
  <si>
    <t>Приложение 2</t>
  </si>
  <si>
    <t>Приложение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</si>
</sst>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₽&quot;_-;\-* #,##0.00\ &quot;₽&quot;_-;_-* &quot;-&quot;??\ &quot;₽&quot;_-;_-@_-"/>
    <numFmt numFmtId="164" formatCode="_-* #,##0\ _₽_-;\-* #,##0\ _₽_-;_-* &quot;-&quot;\ _₽_-;_-@_-"/>
    <numFmt numFmtId="165" formatCode="_-* #,##0.00\ _₽_-;\-* #,##0.00\ _₽_-;_-* &quot;-&quot;??\ _₽_-;_-@_-"/>
    <numFmt numFmtId="166" formatCode="_-* #,##0.00_р_._-;\-* #,##0.00_р_._-;_-* &quot;-&quot;??_р_._-;_-@_-"/>
  </numFmts>
  <fonts count="11" x14ac:knownFonts="1">
    <font>
      <sz val="11"/>
      <color theme="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6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8" fillId="0" borderId="0"/>
    <xf numFmtId="0" fontId="9" fillId="0" borderId="0"/>
    <xf numFmtId="0" fontId="10" fillId="0" borderId="0"/>
    <xf numFmtId="166" fontId="9" fillId="0" borderId="0" applyFont="0" applyFill="0" applyBorder="0" applyAlignment="0" applyProtection="0"/>
  </cellStyleXfs>
  <cellXfs count="48">
    <xf numFmtId="0" fontId="0" fillId="0" borderId="0" xfId="0"/>
    <xf numFmtId="0" fontId="2" fillId="0" borderId="0" xfId="0" applyFont="1"/>
    <xf numFmtId="0" fontId="3" fillId="2" borderId="2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165" fontId="0" fillId="0" borderId="0" xfId="0" applyNumberFormat="1"/>
    <xf numFmtId="44" fontId="0" fillId="0" borderId="0" xfId="0" applyNumberFormat="1" applyAlignment="1">
      <alignment horizontal="center" vertical="center" wrapText="1"/>
    </xf>
    <xf numFmtId="165" fontId="5" fillId="0" borderId="0" xfId="0" applyNumberFormat="1" applyFont="1" applyAlignment="1">
      <alignment horizontal="center" vertical="center" wrapText="1"/>
    </xf>
    <xf numFmtId="44" fontId="6" fillId="0" borderId="0" xfId="0" applyNumberFormat="1" applyFont="1" applyAlignment="1">
      <alignment horizontal="center" vertical="center" wrapText="1"/>
    </xf>
    <xf numFmtId="44" fontId="7" fillId="0" borderId="0" xfId="0" applyNumberFormat="1" applyFont="1" applyAlignment="1">
      <alignment horizontal="center" vertical="center" wrapText="1"/>
    </xf>
    <xf numFmtId="165" fontId="7" fillId="0" borderId="0" xfId="0" applyNumberFormat="1" applyFont="1" applyAlignment="1">
      <alignment horizontal="center" vertical="center" wrapText="1"/>
    </xf>
    <xf numFmtId="165" fontId="5" fillId="0" borderId="0" xfId="0" applyNumberFormat="1" applyFont="1"/>
    <xf numFmtId="0" fontId="2" fillId="3" borderId="0" xfId="0" applyFont="1" applyFill="1"/>
    <xf numFmtId="0" fontId="3" fillId="3" borderId="8" xfId="0" applyFont="1" applyFill="1" applyBorder="1" applyAlignment="1">
      <alignment horizontal="center" vertical="center" wrapText="1"/>
    </xf>
    <xf numFmtId="165" fontId="2" fillId="3" borderId="8" xfId="0" applyNumberFormat="1" applyFont="1" applyFill="1" applyBorder="1" applyAlignment="1">
      <alignment horizontal="center" vertical="center" wrapText="1"/>
    </xf>
    <xf numFmtId="0" fontId="0" fillId="3" borderId="0" xfId="0" applyFill="1"/>
    <xf numFmtId="44" fontId="0" fillId="3" borderId="0" xfId="0" applyNumberFormat="1" applyFill="1" applyAlignment="1">
      <alignment horizontal="center" vertical="center" wrapText="1"/>
    </xf>
    <xf numFmtId="164" fontId="2" fillId="3" borderId="8" xfId="0" applyNumberFormat="1" applyFont="1" applyFill="1" applyBorder="1" applyAlignment="1">
      <alignment vertical="center" wrapText="1"/>
    </xf>
    <xf numFmtId="44" fontId="2" fillId="3" borderId="8" xfId="0" applyNumberFormat="1" applyFont="1" applyFill="1" applyBorder="1" applyAlignment="1">
      <alignment horizontal="center" vertical="center" wrapText="1"/>
    </xf>
    <xf numFmtId="44" fontId="3" fillId="3" borderId="8" xfId="0" applyNumberFormat="1" applyFont="1" applyFill="1" applyBorder="1" applyAlignment="1">
      <alignment horizontal="center" vertical="center" wrapText="1"/>
    </xf>
    <xf numFmtId="165" fontId="3" fillId="3" borderId="8" xfId="0" applyNumberFormat="1" applyFont="1" applyFill="1" applyBorder="1" applyAlignment="1">
      <alignment horizontal="center" vertical="center" wrapText="1"/>
    </xf>
    <xf numFmtId="165" fontId="0" fillId="3" borderId="0" xfId="0" applyNumberFormat="1" applyFill="1"/>
    <xf numFmtId="0" fontId="2" fillId="3" borderId="8" xfId="0" applyFont="1" applyFill="1" applyBorder="1" applyAlignment="1">
      <alignment horizontal="center"/>
    </xf>
    <xf numFmtId="0" fontId="3" fillId="3" borderId="8" xfId="0" applyFont="1" applyFill="1" applyBorder="1" applyAlignment="1">
      <alignment horizontal="center"/>
    </xf>
    <xf numFmtId="0" fontId="4" fillId="3" borderId="8" xfId="0" applyFont="1" applyFill="1" applyBorder="1"/>
    <xf numFmtId="165" fontId="2" fillId="3" borderId="8" xfId="0" applyNumberFormat="1" applyFont="1" applyFill="1" applyBorder="1"/>
    <xf numFmtId="165" fontId="3" fillId="3" borderId="8" xfId="0" applyNumberFormat="1" applyFont="1" applyFill="1" applyBorder="1"/>
    <xf numFmtId="165" fontId="2" fillId="4" borderId="8" xfId="0" applyNumberFormat="1" applyFont="1" applyFill="1" applyBorder="1" applyAlignment="1">
      <alignment horizontal="center" vertical="center" wrapText="1"/>
    </xf>
    <xf numFmtId="164" fontId="2" fillId="4" borderId="8" xfId="0" applyNumberFormat="1" applyFont="1" applyFill="1" applyBorder="1" applyAlignment="1">
      <alignment vertical="center" wrapText="1"/>
    </xf>
    <xf numFmtId="44" fontId="2" fillId="4" borderId="8" xfId="0" applyNumberFormat="1" applyFont="1" applyFill="1" applyBorder="1" applyAlignment="1">
      <alignment horizontal="center" vertical="center" wrapText="1"/>
    </xf>
    <xf numFmtId="165" fontId="3" fillId="4" borderId="8" xfId="0" applyNumberFormat="1" applyFont="1" applyFill="1" applyBorder="1" applyAlignment="1">
      <alignment horizontal="center" vertical="center" wrapText="1"/>
    </xf>
    <xf numFmtId="0" fontId="0" fillId="4" borderId="0" xfId="0" applyFill="1"/>
    <xf numFmtId="44" fontId="3" fillId="4" borderId="8" xfId="0" applyNumberFormat="1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44" fontId="3" fillId="0" borderId="1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44" fontId="3" fillId="2" borderId="1" xfId="0" applyNumberFormat="1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</cellXfs>
  <cellStyles count="5">
    <cellStyle name="Excel Built-in Normal" xfId="1" xr:uid="{00000000-0005-0000-0000-000000000000}"/>
    <cellStyle name="Обычный" xfId="0" builtinId="0"/>
    <cellStyle name="Обычный 2" xfId="2" xr:uid="{00000000-0005-0000-0000-000002000000}"/>
    <cellStyle name="Обычный 3" xfId="3" xr:uid="{00000000-0005-0000-0000-000003000000}"/>
    <cellStyle name="Финансовый 2" xfId="4" xr:uid="{00000000-0005-0000-0000-000004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S58"/>
  <sheetViews>
    <sheetView view="pageBreakPreview" zoomScale="60" zoomScaleNormal="64" workbookViewId="0">
      <selection activeCell="L3" sqref="L3"/>
    </sheetView>
  </sheetViews>
  <sheetFormatPr defaultRowHeight="15" x14ac:dyDescent="0.25"/>
  <cols>
    <col min="3" max="3" width="43.85546875" customWidth="1"/>
    <col min="4" max="4" width="25" customWidth="1"/>
    <col min="5" max="5" width="21.42578125" hidden="1" customWidth="1"/>
    <col min="6" max="6" width="21.28515625" hidden="1" customWidth="1"/>
    <col min="7" max="7" width="18.42578125" hidden="1" customWidth="1"/>
    <col min="8" max="9" width="22.7109375" hidden="1" customWidth="1"/>
    <col min="10" max="10" width="20.140625" customWidth="1"/>
    <col min="11" max="11" width="21.5703125" customWidth="1"/>
    <col min="12" max="12" width="22.28515625" customWidth="1"/>
    <col min="13" max="13" width="20.28515625" customWidth="1"/>
    <col min="14" max="14" width="21.140625" style="16" customWidth="1"/>
    <col min="15" max="15" width="18.5703125" style="16" customWidth="1"/>
    <col min="16" max="16" width="18.42578125" customWidth="1"/>
    <col min="17" max="17" width="18.140625" customWidth="1"/>
    <col min="18" max="18" width="24" customWidth="1"/>
    <col min="19" max="19" width="12" bestFit="1" customWidth="1"/>
  </cols>
  <sheetData>
    <row r="1" spans="2:18" ht="18.75" x14ac:dyDescent="0.3">
      <c r="R1" s="1" t="s">
        <v>39</v>
      </c>
    </row>
    <row r="2" spans="2:18" ht="51.75" customHeight="1" x14ac:dyDescent="0.25">
      <c r="D2" s="39" t="s">
        <v>37</v>
      </c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  <c r="P2" s="39"/>
    </row>
    <row r="3" spans="2:18" ht="18.75" x14ac:dyDescent="0.3">
      <c r="B3" s="1"/>
      <c r="C3" s="1"/>
      <c r="D3" s="1"/>
      <c r="E3" s="1" t="s">
        <v>0</v>
      </c>
      <c r="F3" s="1"/>
      <c r="G3" s="1"/>
      <c r="H3" s="1"/>
      <c r="I3" s="1"/>
      <c r="J3" s="1"/>
      <c r="K3" s="1"/>
      <c r="L3" s="1"/>
      <c r="M3" s="1"/>
      <c r="N3" s="13"/>
      <c r="O3" s="13"/>
      <c r="P3" s="1"/>
      <c r="Q3" s="1"/>
      <c r="R3" s="1"/>
    </row>
    <row r="4" spans="2:18" ht="30.75" customHeight="1" x14ac:dyDescent="0.25">
      <c r="B4" s="40" t="s">
        <v>1</v>
      </c>
      <c r="C4" s="40" t="s">
        <v>2</v>
      </c>
      <c r="D4" s="40" t="s">
        <v>3</v>
      </c>
      <c r="E4" s="44" t="s">
        <v>4</v>
      </c>
      <c r="F4" s="44" t="s">
        <v>5</v>
      </c>
      <c r="G4" s="44" t="s">
        <v>6</v>
      </c>
      <c r="H4" s="47" t="s">
        <v>7</v>
      </c>
      <c r="I4" s="2"/>
      <c r="J4" s="34" t="s">
        <v>8</v>
      </c>
      <c r="K4" s="35"/>
      <c r="L4" s="35"/>
      <c r="M4" s="35"/>
      <c r="N4" s="35"/>
      <c r="O4" s="35"/>
      <c r="P4" s="35"/>
      <c r="Q4" s="35"/>
      <c r="R4" s="36"/>
    </row>
    <row r="5" spans="2:18" ht="33.75" customHeight="1" x14ac:dyDescent="0.25">
      <c r="B5" s="41"/>
      <c r="C5" s="43"/>
      <c r="D5" s="43"/>
      <c r="E5" s="45"/>
      <c r="F5" s="45"/>
      <c r="G5" s="45"/>
      <c r="H5" s="45"/>
      <c r="I5" s="3"/>
      <c r="J5" s="37" t="s">
        <v>9</v>
      </c>
      <c r="K5" s="34" t="s">
        <v>10</v>
      </c>
      <c r="L5" s="35"/>
      <c r="M5" s="35"/>
      <c r="N5" s="35"/>
      <c r="O5" s="35"/>
      <c r="P5" s="36"/>
      <c r="Q5" s="37" t="s">
        <v>11</v>
      </c>
      <c r="R5" s="37" t="s">
        <v>12</v>
      </c>
    </row>
    <row r="6" spans="2:18" ht="87.75" customHeight="1" x14ac:dyDescent="0.25">
      <c r="B6" s="42"/>
      <c r="C6" s="38"/>
      <c r="D6" s="38"/>
      <c r="E6" s="46"/>
      <c r="F6" s="46"/>
      <c r="G6" s="46"/>
      <c r="H6" s="46"/>
      <c r="I6" s="4"/>
      <c r="J6" s="38"/>
      <c r="K6" s="5" t="s">
        <v>13</v>
      </c>
      <c r="L6" s="5" t="s">
        <v>14</v>
      </c>
      <c r="M6" s="5" t="s">
        <v>15</v>
      </c>
      <c r="N6" s="14" t="s">
        <v>16</v>
      </c>
      <c r="O6" s="14" t="s">
        <v>17</v>
      </c>
      <c r="P6" s="5" t="s">
        <v>18</v>
      </c>
      <c r="Q6" s="38"/>
      <c r="R6" s="38"/>
    </row>
    <row r="7" spans="2:18" s="16" customFormat="1" ht="38.25" customHeight="1" x14ac:dyDescent="0.25">
      <c r="B7" s="18">
        <v>1</v>
      </c>
      <c r="C7" s="19" t="s">
        <v>19</v>
      </c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  <c r="R7" s="15"/>
    </row>
    <row r="8" spans="2:18" s="16" customFormat="1" ht="24.75" customHeight="1" x14ac:dyDescent="0.25">
      <c r="B8" s="18"/>
      <c r="C8" s="20" t="s">
        <v>35</v>
      </c>
      <c r="D8" s="21">
        <f>J8+K8+Q8+R8</f>
        <v>629700</v>
      </c>
      <c r="E8" s="15"/>
      <c r="F8" s="15"/>
      <c r="G8" s="15"/>
      <c r="H8" s="15">
        <f t="shared" ref="H8:H29" si="0">K8+Q8+R8+J8</f>
        <v>629700</v>
      </c>
      <c r="I8" s="15">
        <f t="shared" ref="I8:I29" si="1">L8+M8+N8+O8+P8</f>
        <v>157740.04</v>
      </c>
      <c r="J8" s="15"/>
      <c r="K8" s="15">
        <f>L8+M8+N8+O8+P8</f>
        <v>157740.04</v>
      </c>
      <c r="L8" s="15">
        <v>34065</v>
      </c>
      <c r="M8" s="15">
        <v>15252</v>
      </c>
      <c r="N8" s="15">
        <v>84895</v>
      </c>
      <c r="O8" s="15">
        <v>14000</v>
      </c>
      <c r="P8" s="15">
        <v>9528.0400000000009</v>
      </c>
      <c r="Q8" s="15">
        <v>105803.96</v>
      </c>
      <c r="R8" s="15">
        <v>366156</v>
      </c>
    </row>
    <row r="9" spans="2:18" s="16" customFormat="1" ht="22.5" customHeight="1" x14ac:dyDescent="0.25">
      <c r="B9" s="18">
        <v>2</v>
      </c>
      <c r="C9" s="19" t="s">
        <v>21</v>
      </c>
      <c r="D9" s="21"/>
      <c r="E9" s="15">
        <v>570846</v>
      </c>
      <c r="F9" s="15">
        <f t="shared" ref="F9:F29" si="2">E9-D9</f>
        <v>570846</v>
      </c>
      <c r="G9" s="15">
        <f t="shared" ref="G9:G29" si="3">H9-F9</f>
        <v>-570846</v>
      </c>
      <c r="H9" s="15">
        <f t="shared" si="0"/>
        <v>0</v>
      </c>
      <c r="I9" s="15">
        <f t="shared" si="1"/>
        <v>0</v>
      </c>
      <c r="J9" s="15"/>
      <c r="K9" s="15"/>
      <c r="L9" s="15"/>
      <c r="M9" s="15"/>
      <c r="N9" s="15"/>
      <c r="O9" s="15"/>
      <c r="P9" s="15"/>
      <c r="Q9" s="15"/>
      <c r="R9" s="15"/>
    </row>
    <row r="10" spans="2:18" s="16" customFormat="1" ht="22.5" customHeight="1" x14ac:dyDescent="0.25">
      <c r="B10" s="18"/>
      <c r="C10" s="20" t="s">
        <v>20</v>
      </c>
      <c r="D10" s="21">
        <f>J10+K10+Q10+R10</f>
        <v>510526</v>
      </c>
      <c r="E10" s="15"/>
      <c r="F10" s="15"/>
      <c r="G10" s="15"/>
      <c r="H10" s="15"/>
      <c r="I10" s="15"/>
      <c r="J10" s="15">
        <v>164000</v>
      </c>
      <c r="K10" s="15">
        <f>L10+M10+N10+O10+P10</f>
        <v>210012</v>
      </c>
      <c r="L10" s="15"/>
      <c r="M10" s="15">
        <v>185715</v>
      </c>
      <c r="N10" s="15">
        <v>24297</v>
      </c>
      <c r="O10" s="15"/>
      <c r="P10" s="15"/>
      <c r="Q10" s="15"/>
      <c r="R10" s="15">
        <v>136514</v>
      </c>
    </row>
    <row r="11" spans="2:18" s="16" customFormat="1" ht="18" customHeight="1" x14ac:dyDescent="0.25">
      <c r="B11" s="18">
        <v>3</v>
      </c>
      <c r="C11" s="19" t="s">
        <v>22</v>
      </c>
      <c r="D11" s="21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5"/>
    </row>
    <row r="12" spans="2:18" s="16" customFormat="1" ht="18" customHeight="1" x14ac:dyDescent="0.25">
      <c r="B12" s="18"/>
      <c r="C12" s="20" t="s">
        <v>35</v>
      </c>
      <c r="D12" s="21">
        <f>J12+K12+Q12+R12</f>
        <v>565726</v>
      </c>
      <c r="E12" s="15"/>
      <c r="F12" s="15"/>
      <c r="G12" s="15"/>
      <c r="H12" s="15"/>
      <c r="I12" s="15"/>
      <c r="J12" s="15">
        <v>40800</v>
      </c>
      <c r="K12" s="15">
        <f>L12+M12+N12+O12+P12</f>
        <v>187546</v>
      </c>
      <c r="L12" s="15">
        <v>52500</v>
      </c>
      <c r="M12" s="15">
        <v>108216</v>
      </c>
      <c r="N12" s="15">
        <v>16830</v>
      </c>
      <c r="O12" s="15">
        <v>0</v>
      </c>
      <c r="P12" s="15">
        <v>10000</v>
      </c>
      <c r="Q12" s="15">
        <v>29420</v>
      </c>
      <c r="R12" s="15">
        <v>307960</v>
      </c>
    </row>
    <row r="13" spans="2:18" s="16" customFormat="1" ht="20.25" customHeight="1" x14ac:dyDescent="0.25">
      <c r="B13" s="18">
        <v>4</v>
      </c>
      <c r="C13" s="19" t="s">
        <v>23</v>
      </c>
      <c r="D13" s="21"/>
      <c r="E13" s="15">
        <v>1199666.1200000001</v>
      </c>
      <c r="F13" s="15">
        <f t="shared" si="2"/>
        <v>1199666.1200000001</v>
      </c>
      <c r="G13" s="15">
        <f t="shared" si="3"/>
        <v>-1199666.1200000001</v>
      </c>
      <c r="H13" s="15">
        <f t="shared" si="0"/>
        <v>0</v>
      </c>
      <c r="I13" s="15">
        <f t="shared" si="1"/>
        <v>0</v>
      </c>
      <c r="J13" s="15"/>
      <c r="K13" s="15"/>
      <c r="L13" s="15"/>
      <c r="M13" s="15"/>
      <c r="N13" s="15"/>
      <c r="O13" s="15"/>
      <c r="P13" s="15"/>
      <c r="Q13" s="15"/>
      <c r="R13" s="15"/>
    </row>
    <row r="14" spans="2:18" s="16" customFormat="1" ht="20.25" customHeight="1" x14ac:dyDescent="0.25">
      <c r="B14" s="18"/>
      <c r="C14" s="20" t="s">
        <v>35</v>
      </c>
      <c r="D14" s="21">
        <f>Q14+R14+N14</f>
        <v>37380</v>
      </c>
      <c r="E14" s="15"/>
      <c r="F14" s="15"/>
      <c r="G14" s="15"/>
      <c r="H14" s="15"/>
      <c r="I14" s="15"/>
      <c r="J14" s="15"/>
      <c r="K14" s="15">
        <f>L14+M14+N14+O14+P14</f>
        <v>26834</v>
      </c>
      <c r="L14" s="15"/>
      <c r="M14" s="15"/>
      <c r="N14" s="15">
        <v>26834</v>
      </c>
      <c r="O14" s="15"/>
      <c r="P14" s="15"/>
      <c r="Q14" s="15"/>
      <c r="R14" s="15">
        <v>10546</v>
      </c>
    </row>
    <row r="15" spans="2:18" s="16" customFormat="1" ht="19.5" customHeight="1" x14ac:dyDescent="0.25">
      <c r="B15" s="18">
        <v>5</v>
      </c>
      <c r="C15" s="19" t="s">
        <v>24</v>
      </c>
      <c r="D15" s="21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</row>
    <row r="16" spans="2:18" s="16" customFormat="1" ht="19.5" customHeight="1" x14ac:dyDescent="0.25">
      <c r="B16" s="18"/>
      <c r="C16" s="20" t="s">
        <v>35</v>
      </c>
      <c r="D16" s="21">
        <f>R16</f>
        <v>80300</v>
      </c>
      <c r="E16" s="15"/>
      <c r="F16" s="15"/>
      <c r="G16" s="15"/>
      <c r="H16" s="15"/>
      <c r="I16" s="15"/>
      <c r="J16" s="15"/>
      <c r="K16" s="15">
        <f>L16+M16+N16+O16+P16</f>
        <v>0</v>
      </c>
      <c r="L16" s="15"/>
      <c r="M16" s="15"/>
      <c r="N16" s="15"/>
      <c r="O16" s="15"/>
      <c r="P16" s="15"/>
      <c r="Q16" s="15"/>
      <c r="R16" s="15">
        <v>80300</v>
      </c>
    </row>
    <row r="17" spans="2:19" s="16" customFormat="1" ht="21.75" customHeight="1" x14ac:dyDescent="0.25">
      <c r="B17" s="18">
        <v>6</v>
      </c>
      <c r="C17" s="19" t="s">
        <v>25</v>
      </c>
      <c r="D17" s="21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</row>
    <row r="18" spans="2:19" s="16" customFormat="1" ht="21.75" customHeight="1" x14ac:dyDescent="0.25">
      <c r="B18" s="18"/>
      <c r="C18" s="20" t="s">
        <v>35</v>
      </c>
      <c r="D18" s="21">
        <f>R18</f>
        <v>25260</v>
      </c>
      <c r="E18" s="15"/>
      <c r="F18" s="15"/>
      <c r="G18" s="15"/>
      <c r="H18" s="15"/>
      <c r="I18" s="15"/>
      <c r="J18" s="15"/>
      <c r="K18" s="15">
        <f>L18+M18+N18+O18+P18</f>
        <v>0</v>
      </c>
      <c r="L18" s="15">
        <v>0</v>
      </c>
      <c r="M18" s="15"/>
      <c r="N18" s="15"/>
      <c r="O18" s="15"/>
      <c r="P18" s="15"/>
      <c r="Q18" s="15"/>
      <c r="R18" s="15">
        <v>25260</v>
      </c>
    </row>
    <row r="19" spans="2:19" s="16" customFormat="1" ht="18.75" customHeight="1" x14ac:dyDescent="0.25">
      <c r="B19" s="18">
        <v>7</v>
      </c>
      <c r="C19" s="19" t="s">
        <v>26</v>
      </c>
      <c r="D19" s="21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</row>
    <row r="20" spans="2:19" s="16" customFormat="1" ht="18.75" customHeight="1" x14ac:dyDescent="0.25">
      <c r="B20" s="18"/>
      <c r="C20" s="20" t="s">
        <v>35</v>
      </c>
      <c r="D20" s="21">
        <f>R20</f>
        <v>8260</v>
      </c>
      <c r="E20" s="15"/>
      <c r="F20" s="15"/>
      <c r="G20" s="15"/>
      <c r="H20" s="15"/>
      <c r="I20" s="15"/>
      <c r="J20" s="15"/>
      <c r="K20" s="15">
        <f>L20+M20+N20+O20+P20</f>
        <v>0</v>
      </c>
      <c r="L20" s="15"/>
      <c r="M20" s="15"/>
      <c r="N20" s="15"/>
      <c r="O20" s="15"/>
      <c r="P20" s="15"/>
      <c r="Q20" s="15"/>
      <c r="R20" s="15">
        <v>8260</v>
      </c>
    </row>
    <row r="21" spans="2:19" s="16" customFormat="1" ht="19.5" customHeight="1" x14ac:dyDescent="0.25">
      <c r="B21" s="18">
        <v>8</v>
      </c>
      <c r="C21" s="19" t="s">
        <v>27</v>
      </c>
      <c r="D21" s="21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/>
    </row>
    <row r="22" spans="2:19" s="16" customFormat="1" ht="19.5" customHeight="1" x14ac:dyDescent="0.25">
      <c r="B22" s="18"/>
      <c r="C22" s="20" t="s">
        <v>35</v>
      </c>
      <c r="D22" s="21">
        <f>K22+Q22+R22</f>
        <v>155000</v>
      </c>
      <c r="E22" s="15"/>
      <c r="F22" s="15"/>
      <c r="G22" s="15"/>
      <c r="H22" s="15"/>
      <c r="I22" s="15"/>
      <c r="J22" s="15"/>
      <c r="K22" s="15">
        <f>L22+M22+N22+O22+P22</f>
        <v>147500</v>
      </c>
      <c r="L22" s="15"/>
      <c r="M22" s="15"/>
      <c r="N22" s="15">
        <v>147500</v>
      </c>
      <c r="O22" s="15"/>
      <c r="P22" s="15"/>
      <c r="Q22" s="15"/>
      <c r="R22" s="15">
        <v>7500</v>
      </c>
    </row>
    <row r="23" spans="2:19" s="16" customFormat="1" ht="19.5" customHeight="1" x14ac:dyDescent="0.25">
      <c r="B23" s="18">
        <v>9</v>
      </c>
      <c r="C23" s="19" t="s">
        <v>28</v>
      </c>
      <c r="D23" s="21"/>
      <c r="E23" s="15">
        <v>2255127</v>
      </c>
      <c r="F23" s="15">
        <f t="shared" si="2"/>
        <v>2255127</v>
      </c>
      <c r="G23" s="15">
        <f t="shared" si="3"/>
        <v>-2255127</v>
      </c>
      <c r="H23" s="15">
        <f>K23+Q23+R23+J23</f>
        <v>0</v>
      </c>
      <c r="I23" s="15">
        <f t="shared" si="1"/>
        <v>0</v>
      </c>
      <c r="J23" s="15"/>
      <c r="K23" s="15"/>
      <c r="L23" s="15"/>
      <c r="M23" s="15"/>
      <c r="N23" s="15"/>
      <c r="O23" s="15"/>
      <c r="P23" s="15"/>
      <c r="Q23" s="15"/>
      <c r="R23" s="15"/>
    </row>
    <row r="24" spans="2:19" s="16" customFormat="1" ht="19.5" customHeight="1" x14ac:dyDescent="0.25">
      <c r="B24" s="18"/>
      <c r="C24" s="20" t="s">
        <v>35</v>
      </c>
      <c r="D24" s="21">
        <f>K24+J24+Q24+R24</f>
        <v>2255127</v>
      </c>
      <c r="E24" s="15"/>
      <c r="F24" s="15"/>
      <c r="G24" s="15"/>
      <c r="H24" s="15"/>
      <c r="I24" s="15"/>
      <c r="J24" s="15">
        <v>672000</v>
      </c>
      <c r="K24" s="15">
        <f>L24+M24+N24+O24+P24</f>
        <v>1281470.3999999999</v>
      </c>
      <c r="L24" s="15">
        <v>823900</v>
      </c>
      <c r="M24" s="15">
        <v>7244.4</v>
      </c>
      <c r="N24" s="15">
        <v>450326</v>
      </c>
      <c r="O24" s="15"/>
      <c r="P24" s="15"/>
      <c r="Q24" s="15"/>
      <c r="R24" s="15">
        <v>301656.59999999998</v>
      </c>
      <c r="S24" s="22"/>
    </row>
    <row r="25" spans="2:19" s="16" customFormat="1" ht="20.25" customHeight="1" x14ac:dyDescent="0.25">
      <c r="B25" s="18">
        <v>10</v>
      </c>
      <c r="C25" s="19" t="s">
        <v>29</v>
      </c>
      <c r="D25" s="21"/>
      <c r="E25" s="15">
        <v>279630</v>
      </c>
      <c r="F25" s="15">
        <f t="shared" si="2"/>
        <v>279630</v>
      </c>
      <c r="G25" s="15">
        <f t="shared" si="3"/>
        <v>-279630</v>
      </c>
      <c r="H25" s="15">
        <f t="shared" si="0"/>
        <v>0</v>
      </c>
      <c r="I25" s="15">
        <f t="shared" si="1"/>
        <v>0</v>
      </c>
      <c r="J25" s="15"/>
      <c r="K25" s="15">
        <f t="shared" ref="K25:K27" si="4">L25+M25+N25+O25+P25</f>
        <v>0</v>
      </c>
      <c r="L25" s="15"/>
      <c r="M25" s="15"/>
      <c r="N25" s="15"/>
      <c r="O25" s="15"/>
      <c r="P25" s="15"/>
      <c r="Q25" s="15"/>
      <c r="R25" s="15"/>
    </row>
    <row r="26" spans="2:19" s="16" customFormat="1" ht="20.25" customHeight="1" x14ac:dyDescent="0.25">
      <c r="B26" s="18"/>
      <c r="C26" s="20" t="s">
        <v>35</v>
      </c>
      <c r="D26" s="21">
        <f>K26+R26</f>
        <v>155710</v>
      </c>
      <c r="E26" s="15"/>
      <c r="F26" s="15"/>
      <c r="G26" s="15"/>
      <c r="H26" s="15"/>
      <c r="I26" s="15"/>
      <c r="J26" s="15"/>
      <c r="K26" s="15">
        <f>L26+M26+N26+O26+P26</f>
        <v>129890</v>
      </c>
      <c r="L26" s="15"/>
      <c r="M26" s="15">
        <v>129890</v>
      </c>
      <c r="N26" s="15">
        <v>0</v>
      </c>
      <c r="O26" s="15">
        <v>0</v>
      </c>
      <c r="P26" s="15">
        <v>0</v>
      </c>
      <c r="Q26" s="15">
        <v>0</v>
      </c>
      <c r="R26" s="15">
        <v>25820</v>
      </c>
    </row>
    <row r="27" spans="2:19" s="16" customFormat="1" ht="18" customHeight="1" x14ac:dyDescent="0.25">
      <c r="B27" s="18">
        <v>11</v>
      </c>
      <c r="C27" s="19" t="s">
        <v>30</v>
      </c>
      <c r="D27" s="21">
        <v>194038</v>
      </c>
      <c r="E27" s="15">
        <v>297604</v>
      </c>
      <c r="F27" s="15">
        <f t="shared" si="2"/>
        <v>103566</v>
      </c>
      <c r="G27" s="15">
        <f t="shared" si="3"/>
        <v>0</v>
      </c>
      <c r="H27" s="15">
        <f t="shared" si="0"/>
        <v>103566</v>
      </c>
      <c r="I27" s="15">
        <f t="shared" si="1"/>
        <v>0</v>
      </c>
      <c r="J27" s="15"/>
      <c r="K27" s="15">
        <f t="shared" si="4"/>
        <v>0</v>
      </c>
      <c r="L27" s="15"/>
      <c r="M27" s="15"/>
      <c r="N27" s="15"/>
      <c r="O27" s="15"/>
      <c r="P27" s="15"/>
      <c r="Q27" s="15"/>
      <c r="R27" s="15">
        <v>103566</v>
      </c>
    </row>
    <row r="28" spans="2:19" s="16" customFormat="1" ht="18" customHeight="1" x14ac:dyDescent="0.25">
      <c r="B28" s="18"/>
      <c r="C28" s="20" t="s">
        <v>35</v>
      </c>
      <c r="D28" s="21">
        <f>M28+R28</f>
        <v>194038</v>
      </c>
      <c r="E28" s="15"/>
      <c r="F28" s="15"/>
      <c r="G28" s="15"/>
      <c r="H28" s="15"/>
      <c r="I28" s="15"/>
      <c r="J28" s="15"/>
      <c r="K28" s="15">
        <f>L28+M28+N28+O28+P28</f>
        <v>78547</v>
      </c>
      <c r="L28" s="15"/>
      <c r="M28" s="15">
        <v>78547</v>
      </c>
      <c r="N28" s="15"/>
      <c r="O28" s="15"/>
      <c r="P28" s="15"/>
      <c r="Q28" s="15"/>
      <c r="R28" s="15">
        <v>115491</v>
      </c>
    </row>
    <row r="29" spans="2:19" s="16" customFormat="1" ht="20.25" customHeight="1" x14ac:dyDescent="0.25">
      <c r="B29" s="18">
        <v>12</v>
      </c>
      <c r="C29" s="19" t="s">
        <v>31</v>
      </c>
      <c r="D29" s="21"/>
      <c r="E29" s="15">
        <v>885338</v>
      </c>
      <c r="F29" s="15">
        <f t="shared" si="2"/>
        <v>885338</v>
      </c>
      <c r="G29" s="15">
        <f t="shared" si="3"/>
        <v>-885338</v>
      </c>
      <c r="H29" s="15">
        <f t="shared" si="0"/>
        <v>0</v>
      </c>
      <c r="I29" s="15">
        <f t="shared" si="1"/>
        <v>0</v>
      </c>
      <c r="J29" s="15"/>
      <c r="K29" s="15"/>
      <c r="L29" s="15"/>
      <c r="M29" s="15"/>
      <c r="N29" s="15"/>
      <c r="O29" s="15"/>
      <c r="P29" s="15"/>
      <c r="Q29" s="15"/>
      <c r="R29" s="15"/>
    </row>
    <row r="30" spans="2:19" s="16" customFormat="1" ht="20.25" customHeight="1" x14ac:dyDescent="0.25">
      <c r="B30" s="18"/>
      <c r="C30" s="20" t="s">
        <v>35</v>
      </c>
      <c r="D30" s="21">
        <f>K30+Q30+R30+J30</f>
        <v>256169</v>
      </c>
      <c r="E30" s="15"/>
      <c r="F30" s="15"/>
      <c r="G30" s="15"/>
      <c r="H30" s="15"/>
      <c r="I30" s="15"/>
      <c r="J30" s="15">
        <v>0</v>
      </c>
      <c r="K30" s="15">
        <f>L30+M30+N30+O30+P30</f>
        <v>100000</v>
      </c>
      <c r="L30" s="15"/>
      <c r="M30" s="15"/>
      <c r="N30" s="15">
        <v>100000</v>
      </c>
      <c r="O30" s="15"/>
      <c r="P30" s="15"/>
      <c r="Q30" s="15"/>
      <c r="R30" s="15">
        <v>156169</v>
      </c>
    </row>
    <row r="31" spans="2:19" s="16" customFormat="1" ht="23.25" customHeight="1" x14ac:dyDescent="0.25">
      <c r="B31" s="18">
        <v>13</v>
      </c>
      <c r="C31" s="19" t="s">
        <v>32</v>
      </c>
      <c r="D31" s="21"/>
      <c r="E31" s="15"/>
      <c r="F31" s="15"/>
      <c r="G31" s="15"/>
      <c r="H31" s="15"/>
      <c r="I31" s="15"/>
      <c r="J31" s="15"/>
      <c r="K31" s="15"/>
      <c r="L31" s="15"/>
      <c r="M31" s="15"/>
      <c r="N31" s="15"/>
      <c r="O31" s="15"/>
      <c r="P31" s="15"/>
      <c r="Q31" s="15"/>
      <c r="R31" s="15"/>
    </row>
    <row r="32" spans="2:19" s="16" customFormat="1" ht="23.25" customHeight="1" x14ac:dyDescent="0.25">
      <c r="B32" s="18"/>
      <c r="C32" s="20" t="s">
        <v>35</v>
      </c>
      <c r="D32" s="21">
        <f>K32+Q32+R32</f>
        <v>384570</v>
      </c>
      <c r="E32" s="15"/>
      <c r="F32" s="15"/>
      <c r="G32" s="15"/>
      <c r="H32" s="15"/>
      <c r="I32" s="15"/>
      <c r="J32" s="15"/>
      <c r="K32" s="15">
        <f>L32+M32+N32+O32+P32</f>
        <v>324902</v>
      </c>
      <c r="L32" s="15">
        <v>299052</v>
      </c>
      <c r="M32" s="15"/>
      <c r="N32" s="15">
        <v>25850</v>
      </c>
      <c r="O32" s="15">
        <v>0</v>
      </c>
      <c r="P32" s="15"/>
      <c r="Q32" s="15">
        <v>7998</v>
      </c>
      <c r="R32" s="15">
        <v>51670</v>
      </c>
    </row>
    <row r="33" spans="2:18" s="16" customFormat="1" ht="20.25" customHeight="1" x14ac:dyDescent="0.25">
      <c r="B33" s="18">
        <v>14</v>
      </c>
      <c r="C33" s="19" t="s">
        <v>33</v>
      </c>
      <c r="D33" s="21"/>
      <c r="E33" s="15"/>
      <c r="F33" s="15"/>
      <c r="G33" s="15"/>
      <c r="H33" s="15"/>
      <c r="I33" s="15"/>
      <c r="J33" s="15"/>
      <c r="K33" s="15"/>
      <c r="L33" s="15"/>
      <c r="M33" s="15"/>
      <c r="N33" s="15"/>
      <c r="O33" s="15"/>
      <c r="P33" s="15"/>
      <c r="Q33" s="15"/>
      <c r="R33" s="15"/>
    </row>
    <row r="34" spans="2:18" s="16" customFormat="1" ht="20.25" customHeight="1" x14ac:dyDescent="0.25">
      <c r="B34" s="18"/>
      <c r="C34" s="20" t="s">
        <v>35</v>
      </c>
      <c r="D34" s="21">
        <f>K34+Q34+R34+J34</f>
        <v>2175234</v>
      </c>
      <c r="E34" s="15"/>
      <c r="F34" s="15"/>
      <c r="G34" s="15"/>
      <c r="H34" s="15"/>
      <c r="I34" s="15"/>
      <c r="J34" s="15">
        <v>8400</v>
      </c>
      <c r="K34" s="15">
        <f>L34+M34+N34+O34+P34</f>
        <v>722733.02</v>
      </c>
      <c r="L34" s="15"/>
      <c r="M34" s="15">
        <v>495095.16</v>
      </c>
      <c r="N34" s="15">
        <v>225346.46</v>
      </c>
      <c r="O34" s="15">
        <v>2291.4</v>
      </c>
      <c r="P34" s="15">
        <v>0</v>
      </c>
      <c r="Q34" s="15">
        <v>99930</v>
      </c>
      <c r="R34" s="15">
        <v>1344170.98</v>
      </c>
    </row>
    <row r="35" spans="2:18" s="16" customFormat="1" ht="18.75" x14ac:dyDescent="0.3">
      <c r="B35" s="23">
        <v>15</v>
      </c>
      <c r="C35" s="24" t="s">
        <v>34</v>
      </c>
      <c r="D35" s="21"/>
      <c r="E35" s="21"/>
      <c r="F35" s="21"/>
      <c r="G35" s="21"/>
      <c r="H35" s="21"/>
      <c r="I35" s="21"/>
      <c r="J35" s="21"/>
      <c r="K35" s="21"/>
      <c r="L35" s="21"/>
      <c r="M35" s="21"/>
      <c r="N35" s="21"/>
      <c r="O35" s="21"/>
      <c r="P35" s="21"/>
      <c r="Q35" s="21"/>
      <c r="R35" s="21"/>
    </row>
    <row r="36" spans="2:18" s="16" customFormat="1" ht="18.75" x14ac:dyDescent="0.3">
      <c r="B36" s="25"/>
      <c r="C36" s="20" t="s">
        <v>35</v>
      </c>
      <c r="D36" s="27">
        <f t="shared" ref="D36:R36" si="5">D8+D10+D12+D14+D16+D18+D20+D22+D24+D26+D28+D30+D32+D34</f>
        <v>7433000</v>
      </c>
      <c r="E36" s="26">
        <f t="shared" si="5"/>
        <v>0</v>
      </c>
      <c r="F36" s="26">
        <f t="shared" si="5"/>
        <v>0</v>
      </c>
      <c r="G36" s="26">
        <f t="shared" si="5"/>
        <v>0</v>
      </c>
      <c r="H36" s="26">
        <f t="shared" si="5"/>
        <v>629700</v>
      </c>
      <c r="I36" s="26">
        <f t="shared" si="5"/>
        <v>157740.04</v>
      </c>
      <c r="J36" s="26">
        <f t="shared" si="5"/>
        <v>885200</v>
      </c>
      <c r="K36" s="26">
        <f t="shared" si="5"/>
        <v>3367174.46</v>
      </c>
      <c r="L36" s="26">
        <f t="shared" si="5"/>
        <v>1209517</v>
      </c>
      <c r="M36" s="26">
        <f t="shared" si="5"/>
        <v>1019959.56</v>
      </c>
      <c r="N36" s="26">
        <f t="shared" si="5"/>
        <v>1101878.46</v>
      </c>
      <c r="O36" s="26">
        <f t="shared" si="5"/>
        <v>16291.4</v>
      </c>
      <c r="P36" s="26">
        <f t="shared" si="5"/>
        <v>19528.04</v>
      </c>
      <c r="Q36" s="26">
        <f t="shared" si="5"/>
        <v>243151.96000000002</v>
      </c>
      <c r="R36" s="26">
        <f t="shared" si="5"/>
        <v>2937473.58</v>
      </c>
    </row>
    <row r="38" spans="2:18" x14ac:dyDescent="0.25">
      <c r="D38" s="22"/>
      <c r="J38" s="6"/>
    </row>
    <row r="42" spans="2:18" x14ac:dyDescent="0.25">
      <c r="B42" s="7"/>
      <c r="C42" s="7"/>
      <c r="D42" s="7"/>
      <c r="E42" s="7"/>
      <c r="F42" s="8"/>
      <c r="G42" s="7"/>
      <c r="H42" s="7"/>
      <c r="I42" s="7"/>
      <c r="J42" s="7"/>
      <c r="K42" s="7"/>
      <c r="L42" s="7"/>
      <c r="M42" s="7"/>
      <c r="N42" s="17"/>
      <c r="O42" s="17"/>
      <c r="P42" s="7"/>
      <c r="Q42" s="7"/>
    </row>
    <row r="43" spans="2:18" x14ac:dyDescent="0.25">
      <c r="B43" s="7"/>
      <c r="C43" s="7"/>
      <c r="D43" s="7"/>
      <c r="E43" s="7"/>
      <c r="F43" s="8"/>
      <c r="G43" s="7"/>
      <c r="H43" s="7"/>
      <c r="I43" s="7"/>
      <c r="J43" s="7"/>
      <c r="K43" s="7"/>
      <c r="L43" s="7"/>
      <c r="M43" s="7"/>
      <c r="N43" s="17"/>
      <c r="O43" s="17"/>
      <c r="P43" s="7"/>
      <c r="Q43" s="7"/>
    </row>
    <row r="44" spans="2:18" ht="21" x14ac:dyDescent="0.25">
      <c r="B44" s="7"/>
      <c r="C44" s="7"/>
      <c r="D44" s="9"/>
      <c r="E44" s="10"/>
      <c r="F44" s="11"/>
      <c r="G44" s="10"/>
      <c r="H44" s="10"/>
      <c r="I44" s="10"/>
      <c r="J44" s="10"/>
      <c r="K44" s="10"/>
      <c r="L44" s="10"/>
      <c r="M44" s="7"/>
      <c r="N44" s="17"/>
      <c r="O44" s="17"/>
      <c r="P44" s="7"/>
      <c r="Q44" s="7"/>
    </row>
    <row r="45" spans="2:18" ht="21" x14ac:dyDescent="0.25">
      <c r="B45" s="7"/>
      <c r="C45" s="7"/>
      <c r="D45" s="9"/>
      <c r="E45" s="10"/>
      <c r="F45" s="11"/>
      <c r="G45" s="10"/>
      <c r="H45" s="10"/>
      <c r="I45" s="10"/>
      <c r="J45" s="10"/>
      <c r="K45" s="10"/>
      <c r="L45" s="10"/>
      <c r="M45" s="7"/>
      <c r="N45" s="17"/>
      <c r="O45" s="17"/>
      <c r="P45" s="7"/>
      <c r="Q45" s="7"/>
    </row>
    <row r="46" spans="2:18" x14ac:dyDescent="0.25">
      <c r="B46" s="7"/>
      <c r="C46" s="7"/>
      <c r="D46" s="7"/>
      <c r="E46" s="7"/>
      <c r="F46" s="8"/>
      <c r="G46" s="7"/>
      <c r="H46" s="7"/>
      <c r="I46" s="7"/>
      <c r="J46" s="7"/>
      <c r="K46" s="7"/>
      <c r="L46" s="7"/>
      <c r="M46" s="7"/>
      <c r="N46" s="17"/>
      <c r="O46" s="17"/>
      <c r="P46" s="7"/>
      <c r="Q46" s="7"/>
    </row>
    <row r="47" spans="2:18" x14ac:dyDescent="0.25">
      <c r="F47" s="12"/>
    </row>
    <row r="48" spans="2:18" x14ac:dyDescent="0.25">
      <c r="F48" s="12"/>
    </row>
    <row r="49" spans="6:9" x14ac:dyDescent="0.25">
      <c r="F49" s="12"/>
      <c r="G49" s="6"/>
      <c r="H49" s="6"/>
      <c r="I49" s="6"/>
    </row>
    <row r="50" spans="6:9" x14ac:dyDescent="0.25">
      <c r="F50" s="12"/>
    </row>
    <row r="51" spans="6:9" x14ac:dyDescent="0.25">
      <c r="F51" s="12"/>
    </row>
    <row r="52" spans="6:9" x14ac:dyDescent="0.25">
      <c r="F52" s="12"/>
    </row>
    <row r="53" spans="6:9" x14ac:dyDescent="0.25">
      <c r="F53" s="6"/>
    </row>
    <row r="54" spans="6:9" x14ac:dyDescent="0.25">
      <c r="F54" s="6"/>
    </row>
    <row r="55" spans="6:9" x14ac:dyDescent="0.25">
      <c r="F55" s="6"/>
    </row>
    <row r="56" spans="6:9" x14ac:dyDescent="0.25">
      <c r="F56" s="6"/>
    </row>
    <row r="57" spans="6:9" x14ac:dyDescent="0.25">
      <c r="F57" s="6"/>
    </row>
    <row r="58" spans="6:9" x14ac:dyDescent="0.25">
      <c r="F58" s="6"/>
    </row>
  </sheetData>
  <mergeCells count="13">
    <mergeCell ref="K5:P5"/>
    <mergeCell ref="Q5:Q6"/>
    <mergeCell ref="R5:R6"/>
    <mergeCell ref="D2:P2"/>
    <mergeCell ref="B4:B6"/>
    <mergeCell ref="C4:C6"/>
    <mergeCell ref="D4:D6"/>
    <mergeCell ref="E4:E6"/>
    <mergeCell ref="F4:F6"/>
    <mergeCell ref="G4:G6"/>
    <mergeCell ref="H4:H6"/>
    <mergeCell ref="J4:R4"/>
    <mergeCell ref="J5:J6"/>
  </mergeCells>
  <pageMargins left="0.7" right="0.7" top="0.75" bottom="0.75" header="0.3" footer="0.3"/>
  <pageSetup paperSize="9" scale="4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3:S60"/>
  <sheetViews>
    <sheetView tabSelected="1" view="pageBreakPreview" zoomScale="60" zoomScaleNormal="64" workbookViewId="0">
      <selection activeCell="J31" sqref="J31"/>
    </sheetView>
  </sheetViews>
  <sheetFormatPr defaultRowHeight="15" x14ac:dyDescent="0.25"/>
  <cols>
    <col min="3" max="3" width="43.85546875" customWidth="1"/>
    <col min="4" max="4" width="25" customWidth="1"/>
    <col min="5" max="5" width="21.42578125" hidden="1" customWidth="1"/>
    <col min="6" max="6" width="21.28515625" hidden="1" customWidth="1"/>
    <col min="7" max="7" width="18.42578125" hidden="1" customWidth="1"/>
    <col min="8" max="9" width="22.7109375" hidden="1" customWidth="1"/>
    <col min="10" max="10" width="20.140625" customWidth="1"/>
    <col min="11" max="11" width="21.5703125" customWidth="1"/>
    <col min="12" max="12" width="22.28515625" customWidth="1"/>
    <col min="13" max="13" width="20.28515625" customWidth="1"/>
    <col min="14" max="14" width="21.140625" style="16" customWidth="1"/>
    <col min="15" max="15" width="22.5703125" style="16" customWidth="1"/>
    <col min="16" max="16" width="18.42578125" customWidth="1"/>
    <col min="17" max="17" width="18.140625" customWidth="1"/>
    <col min="18" max="18" width="24" customWidth="1"/>
    <col min="19" max="19" width="12" bestFit="1" customWidth="1"/>
  </cols>
  <sheetData>
    <row r="3" spans="2:18" ht="18.75" x14ac:dyDescent="0.3">
      <c r="R3" s="1" t="s">
        <v>38</v>
      </c>
    </row>
    <row r="4" spans="2:18" ht="51.75" customHeight="1" x14ac:dyDescent="0.25">
      <c r="D4" s="39" t="s">
        <v>36</v>
      </c>
      <c r="E4" s="39"/>
      <c r="F4" s="39"/>
      <c r="G4" s="39"/>
      <c r="H4" s="39"/>
      <c r="I4" s="39"/>
      <c r="J4" s="39"/>
      <c r="K4" s="39"/>
      <c r="L4" s="39"/>
      <c r="M4" s="39"/>
      <c r="N4" s="39"/>
      <c r="O4" s="39"/>
      <c r="P4" s="39"/>
    </row>
    <row r="5" spans="2:18" ht="18.75" x14ac:dyDescent="0.3">
      <c r="B5" s="1"/>
      <c r="C5" s="1"/>
      <c r="D5" s="1"/>
      <c r="E5" s="1" t="s">
        <v>0</v>
      </c>
      <c r="F5" s="1"/>
      <c r="G5" s="1"/>
      <c r="H5" s="1"/>
      <c r="I5" s="1"/>
      <c r="J5" s="1"/>
      <c r="K5" s="1"/>
      <c r="L5" s="1"/>
      <c r="M5" s="1"/>
      <c r="N5" s="13"/>
      <c r="O5" s="13"/>
      <c r="P5" s="1"/>
      <c r="Q5" s="1"/>
      <c r="R5" s="1"/>
    </row>
    <row r="6" spans="2:18" ht="30.75" customHeight="1" x14ac:dyDescent="0.25">
      <c r="B6" s="40" t="s">
        <v>1</v>
      </c>
      <c r="C6" s="40" t="s">
        <v>2</v>
      </c>
      <c r="D6" s="40" t="s">
        <v>3</v>
      </c>
      <c r="E6" s="44" t="s">
        <v>4</v>
      </c>
      <c r="F6" s="44" t="s">
        <v>5</v>
      </c>
      <c r="G6" s="44" t="s">
        <v>6</v>
      </c>
      <c r="H6" s="47" t="s">
        <v>7</v>
      </c>
      <c r="I6" s="2"/>
      <c r="J6" s="34" t="s">
        <v>8</v>
      </c>
      <c r="K6" s="35"/>
      <c r="L6" s="35"/>
      <c r="M6" s="35"/>
      <c r="N6" s="35"/>
      <c r="O6" s="35"/>
      <c r="P6" s="35"/>
      <c r="Q6" s="35"/>
      <c r="R6" s="36"/>
    </row>
    <row r="7" spans="2:18" ht="33.75" customHeight="1" x14ac:dyDescent="0.25">
      <c r="B7" s="41"/>
      <c r="C7" s="43"/>
      <c r="D7" s="43"/>
      <c r="E7" s="45"/>
      <c r="F7" s="45"/>
      <c r="G7" s="45"/>
      <c r="H7" s="45"/>
      <c r="I7" s="3"/>
      <c r="J7" s="37" t="s">
        <v>9</v>
      </c>
      <c r="K7" s="34" t="s">
        <v>10</v>
      </c>
      <c r="L7" s="35"/>
      <c r="M7" s="35"/>
      <c r="N7" s="35"/>
      <c r="O7" s="35"/>
      <c r="P7" s="36"/>
      <c r="Q7" s="37" t="s">
        <v>11</v>
      </c>
      <c r="R7" s="37" t="s">
        <v>12</v>
      </c>
    </row>
    <row r="8" spans="2:18" ht="87.75" customHeight="1" x14ac:dyDescent="0.25">
      <c r="B8" s="42"/>
      <c r="C8" s="38"/>
      <c r="D8" s="38"/>
      <c r="E8" s="46"/>
      <c r="F8" s="46"/>
      <c r="G8" s="46"/>
      <c r="H8" s="46"/>
      <c r="I8" s="4"/>
      <c r="J8" s="38"/>
      <c r="K8" s="5" t="s">
        <v>13</v>
      </c>
      <c r="L8" s="5" t="s">
        <v>14</v>
      </c>
      <c r="M8" s="5" t="s">
        <v>15</v>
      </c>
      <c r="N8" s="14" t="s">
        <v>16</v>
      </c>
      <c r="O8" s="14" t="s">
        <v>17</v>
      </c>
      <c r="P8" s="5" t="s">
        <v>18</v>
      </c>
      <c r="Q8" s="38"/>
      <c r="R8" s="38"/>
    </row>
    <row r="9" spans="2:18" s="16" customFormat="1" ht="38.25" customHeight="1" x14ac:dyDescent="0.25">
      <c r="B9" s="18">
        <v>1</v>
      </c>
      <c r="C9" s="19" t="s">
        <v>19</v>
      </c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  <c r="R9" s="15"/>
    </row>
    <row r="10" spans="2:18" s="16" customFormat="1" ht="24.75" customHeight="1" x14ac:dyDescent="0.25">
      <c r="B10" s="18"/>
      <c r="C10" s="20" t="s">
        <v>35</v>
      </c>
      <c r="D10" s="21">
        <f>J10+K10+Q10+R10</f>
        <v>629700</v>
      </c>
      <c r="E10" s="15"/>
      <c r="F10" s="15"/>
      <c r="G10" s="15"/>
      <c r="H10" s="15">
        <f t="shared" ref="H10:H31" si="0">K10+Q10+R10+J10</f>
        <v>629700</v>
      </c>
      <c r="I10" s="15">
        <f t="shared" ref="I10:I31" si="1">L10+M10+N10+O10+P10</f>
        <v>629700</v>
      </c>
      <c r="J10" s="15"/>
      <c r="K10" s="15">
        <f>L10+M10+N10+O10+P10</f>
        <v>629700</v>
      </c>
      <c r="L10" s="15"/>
      <c r="M10" s="15"/>
      <c r="N10" s="15">
        <f>84895+366156+105803.96</f>
        <v>556854.96</v>
      </c>
      <c r="O10" s="15">
        <f>14000+15252+9528.04+34065</f>
        <v>72845.040000000008</v>
      </c>
      <c r="P10" s="15"/>
      <c r="Q10" s="15"/>
      <c r="R10" s="15"/>
    </row>
    <row r="11" spans="2:18" s="16" customFormat="1" ht="22.5" customHeight="1" x14ac:dyDescent="0.25">
      <c r="B11" s="18">
        <v>2</v>
      </c>
      <c r="C11" s="19" t="s">
        <v>21</v>
      </c>
      <c r="D11" s="21"/>
      <c r="E11" s="15">
        <v>570846</v>
      </c>
      <c r="F11" s="15">
        <f t="shared" ref="F11:F31" si="2">E11-D11</f>
        <v>570846</v>
      </c>
      <c r="G11" s="15">
        <f t="shared" ref="G11:G31" si="3">H11-F11</f>
        <v>-570846</v>
      </c>
      <c r="H11" s="15">
        <f t="shared" si="0"/>
        <v>0</v>
      </c>
      <c r="I11" s="15">
        <f t="shared" si="1"/>
        <v>0</v>
      </c>
      <c r="J11" s="15"/>
      <c r="K11" s="15"/>
      <c r="L11" s="15"/>
      <c r="M11" s="15"/>
      <c r="N11" s="15"/>
      <c r="O11" s="15"/>
      <c r="P11" s="15"/>
      <c r="Q11" s="15"/>
      <c r="R11" s="15"/>
    </row>
    <row r="12" spans="2:18" s="16" customFormat="1" ht="22.5" customHeight="1" x14ac:dyDescent="0.25">
      <c r="B12" s="18"/>
      <c r="C12" s="20" t="s">
        <v>20</v>
      </c>
      <c r="D12" s="21">
        <f>J12+K12+Q12+R12</f>
        <v>510526</v>
      </c>
      <c r="E12" s="15"/>
      <c r="F12" s="15"/>
      <c r="G12" s="15"/>
      <c r="H12" s="15"/>
      <c r="I12" s="15"/>
      <c r="J12" s="15">
        <v>164000</v>
      </c>
      <c r="K12" s="15">
        <f>L12+M12+N12+O12+P12</f>
        <v>346526</v>
      </c>
      <c r="L12" s="15"/>
      <c r="M12" s="15"/>
      <c r="N12" s="15">
        <f>24297+185715</f>
        <v>210012</v>
      </c>
      <c r="O12" s="15">
        <v>136514</v>
      </c>
      <c r="P12" s="15"/>
      <c r="Q12" s="15"/>
      <c r="R12" s="15"/>
    </row>
    <row r="13" spans="2:18" s="16" customFormat="1" ht="18" customHeight="1" x14ac:dyDescent="0.25">
      <c r="B13" s="18">
        <v>3</v>
      </c>
      <c r="C13" s="19" t="s">
        <v>22</v>
      </c>
      <c r="D13" s="21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</row>
    <row r="14" spans="2:18" s="16" customFormat="1" ht="18" customHeight="1" x14ac:dyDescent="0.25">
      <c r="B14" s="18"/>
      <c r="C14" s="20" t="s">
        <v>35</v>
      </c>
      <c r="D14" s="21">
        <f>J14+K14+Q14+R14</f>
        <v>565726</v>
      </c>
      <c r="E14" s="15"/>
      <c r="F14" s="15"/>
      <c r="G14" s="15"/>
      <c r="H14" s="15"/>
      <c r="I14" s="15"/>
      <c r="J14" s="15">
        <v>40800</v>
      </c>
      <c r="K14" s="15">
        <f>L14+M14+N14+O14+P14</f>
        <v>524926</v>
      </c>
      <c r="L14" s="15"/>
      <c r="M14" s="15"/>
      <c r="N14" s="15">
        <f>16830+108216+29420+307960</f>
        <v>462426</v>
      </c>
      <c r="O14" s="15">
        <f>10000+52500</f>
        <v>62500</v>
      </c>
      <c r="P14" s="15"/>
      <c r="Q14" s="15"/>
      <c r="R14" s="15"/>
    </row>
    <row r="15" spans="2:18" s="16" customFormat="1" ht="20.25" customHeight="1" x14ac:dyDescent="0.25">
      <c r="B15" s="18">
        <v>4</v>
      </c>
      <c r="C15" s="19" t="s">
        <v>23</v>
      </c>
      <c r="D15" s="21"/>
      <c r="E15" s="15">
        <v>1199666.1200000001</v>
      </c>
      <c r="F15" s="15">
        <f t="shared" si="2"/>
        <v>1199666.1200000001</v>
      </c>
      <c r="G15" s="15">
        <f t="shared" si="3"/>
        <v>-1199666.1200000001</v>
      </c>
      <c r="H15" s="15">
        <f t="shared" si="0"/>
        <v>0</v>
      </c>
      <c r="I15" s="15">
        <f t="shared" si="1"/>
        <v>0</v>
      </c>
      <c r="J15" s="15"/>
      <c r="K15" s="15"/>
      <c r="L15" s="15"/>
      <c r="M15" s="15"/>
      <c r="N15" s="15"/>
      <c r="O15" s="15"/>
      <c r="P15" s="15"/>
      <c r="Q15" s="15"/>
      <c r="R15" s="15"/>
    </row>
    <row r="16" spans="2:18" s="16" customFormat="1" ht="20.25" customHeight="1" x14ac:dyDescent="0.25">
      <c r="B16" s="18"/>
      <c r="C16" s="20" t="s">
        <v>35</v>
      </c>
      <c r="D16" s="21">
        <f>Q16+R16+N16+O16</f>
        <v>37380</v>
      </c>
      <c r="E16" s="15"/>
      <c r="F16" s="15"/>
      <c r="G16" s="15"/>
      <c r="H16" s="15"/>
      <c r="I16" s="15"/>
      <c r="J16" s="15"/>
      <c r="K16" s="15">
        <f>L16+M16+N16+O16+P16</f>
        <v>37380</v>
      </c>
      <c r="L16" s="15"/>
      <c r="M16" s="15"/>
      <c r="N16" s="15">
        <v>26834</v>
      </c>
      <c r="O16" s="15">
        <f>10546</f>
        <v>10546</v>
      </c>
      <c r="P16" s="15"/>
      <c r="Q16" s="15"/>
      <c r="R16" s="15"/>
    </row>
    <row r="17" spans="2:19" s="16" customFormat="1" ht="19.5" customHeight="1" x14ac:dyDescent="0.25">
      <c r="B17" s="18">
        <v>5</v>
      </c>
      <c r="C17" s="19" t="s">
        <v>24</v>
      </c>
      <c r="D17" s="21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</row>
    <row r="18" spans="2:19" s="16" customFormat="1" ht="19.5" customHeight="1" x14ac:dyDescent="0.25">
      <c r="B18" s="18"/>
      <c r="C18" s="20" t="s">
        <v>35</v>
      </c>
      <c r="D18" s="21">
        <f>K18</f>
        <v>80300</v>
      </c>
      <c r="E18" s="15"/>
      <c r="F18" s="15"/>
      <c r="G18" s="15"/>
      <c r="H18" s="15"/>
      <c r="I18" s="15"/>
      <c r="J18" s="15"/>
      <c r="K18" s="15">
        <f>L18+M18+N18+O18+P18</f>
        <v>80300</v>
      </c>
      <c r="L18" s="15"/>
      <c r="M18" s="15"/>
      <c r="N18" s="15">
        <v>40000</v>
      </c>
      <c r="O18" s="15">
        <v>40300</v>
      </c>
      <c r="P18" s="15"/>
      <c r="Q18" s="15"/>
      <c r="R18" s="15"/>
    </row>
    <row r="19" spans="2:19" s="16" customFormat="1" ht="21.75" customHeight="1" x14ac:dyDescent="0.25">
      <c r="B19" s="18">
        <v>6</v>
      </c>
      <c r="C19" s="19" t="s">
        <v>25</v>
      </c>
      <c r="D19" s="21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</row>
    <row r="20" spans="2:19" s="16" customFormat="1" ht="21.75" customHeight="1" x14ac:dyDescent="0.25">
      <c r="B20" s="18"/>
      <c r="C20" s="20" t="s">
        <v>35</v>
      </c>
      <c r="D20" s="21">
        <f>K20</f>
        <v>25260</v>
      </c>
      <c r="E20" s="15"/>
      <c r="F20" s="15"/>
      <c r="G20" s="15"/>
      <c r="H20" s="15"/>
      <c r="I20" s="15"/>
      <c r="J20" s="15"/>
      <c r="K20" s="15">
        <f>L20+M20+N20+O20+P20</f>
        <v>25260</v>
      </c>
      <c r="L20" s="15">
        <v>0</v>
      </c>
      <c r="M20" s="15"/>
      <c r="N20" s="15">
        <v>15000</v>
      </c>
      <c r="O20" s="15">
        <v>10260</v>
      </c>
      <c r="P20" s="15"/>
      <c r="Q20" s="15"/>
      <c r="R20" s="15"/>
    </row>
    <row r="21" spans="2:19" s="16" customFormat="1" ht="18.75" customHeight="1" x14ac:dyDescent="0.25">
      <c r="B21" s="18">
        <v>7</v>
      </c>
      <c r="C21" s="19" t="s">
        <v>26</v>
      </c>
      <c r="D21" s="21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/>
    </row>
    <row r="22" spans="2:19" s="16" customFormat="1" ht="18.75" customHeight="1" x14ac:dyDescent="0.25">
      <c r="B22" s="18"/>
      <c r="C22" s="20" t="s">
        <v>35</v>
      </c>
      <c r="D22" s="21">
        <f>K22</f>
        <v>8260</v>
      </c>
      <c r="E22" s="15"/>
      <c r="F22" s="15"/>
      <c r="G22" s="15"/>
      <c r="H22" s="15"/>
      <c r="I22" s="15"/>
      <c r="J22" s="15"/>
      <c r="K22" s="15">
        <f>L22+M22+N22+O22+P22</f>
        <v>8260</v>
      </c>
      <c r="L22" s="15"/>
      <c r="M22" s="15"/>
      <c r="N22" s="15">
        <v>8260</v>
      </c>
      <c r="O22" s="15"/>
      <c r="P22" s="15"/>
      <c r="Q22" s="15"/>
      <c r="R22" s="15"/>
    </row>
    <row r="23" spans="2:19" s="16" customFormat="1" ht="19.5" customHeight="1" x14ac:dyDescent="0.25">
      <c r="B23" s="18">
        <v>8</v>
      </c>
      <c r="C23" s="19" t="s">
        <v>27</v>
      </c>
      <c r="D23" s="21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</row>
    <row r="24" spans="2:19" s="16" customFormat="1" ht="19.5" customHeight="1" x14ac:dyDescent="0.25">
      <c r="B24" s="18"/>
      <c r="C24" s="20" t="s">
        <v>35</v>
      </c>
      <c r="D24" s="21">
        <f>K24+Q24+R24</f>
        <v>155000</v>
      </c>
      <c r="E24" s="15"/>
      <c r="F24" s="15"/>
      <c r="G24" s="15"/>
      <c r="H24" s="15"/>
      <c r="I24" s="15"/>
      <c r="J24" s="15"/>
      <c r="K24" s="15">
        <f>L24+M24+N24+O24+P24</f>
        <v>155000</v>
      </c>
      <c r="L24" s="15"/>
      <c r="M24" s="15"/>
      <c r="N24" s="15">
        <v>147500</v>
      </c>
      <c r="O24" s="15">
        <v>7500</v>
      </c>
      <c r="P24" s="15"/>
      <c r="Q24" s="15"/>
      <c r="R24" s="15"/>
    </row>
    <row r="25" spans="2:19" s="16" customFormat="1" ht="19.5" customHeight="1" x14ac:dyDescent="0.25">
      <c r="B25" s="18">
        <v>9</v>
      </c>
      <c r="C25" s="19" t="s">
        <v>28</v>
      </c>
      <c r="D25" s="21"/>
      <c r="E25" s="15">
        <v>2255127</v>
      </c>
      <c r="F25" s="15">
        <f t="shared" si="2"/>
        <v>2255127</v>
      </c>
      <c r="G25" s="15">
        <f t="shared" si="3"/>
        <v>-2255127</v>
      </c>
      <c r="H25" s="15">
        <f>K25+Q25+R25+J25</f>
        <v>0</v>
      </c>
      <c r="I25" s="15">
        <f t="shared" si="1"/>
        <v>0</v>
      </c>
      <c r="J25" s="15"/>
      <c r="K25" s="15"/>
      <c r="L25" s="15"/>
      <c r="M25" s="15"/>
      <c r="N25" s="15"/>
      <c r="O25" s="15"/>
      <c r="P25" s="15"/>
      <c r="Q25" s="15"/>
      <c r="R25" s="15"/>
    </row>
    <row r="26" spans="2:19" s="16" customFormat="1" ht="19.5" customHeight="1" x14ac:dyDescent="0.25">
      <c r="B26" s="18"/>
      <c r="C26" s="20" t="s">
        <v>35</v>
      </c>
      <c r="D26" s="21">
        <f>K26+J26+Q26+R26</f>
        <v>2255127</v>
      </c>
      <c r="E26" s="15"/>
      <c r="F26" s="15"/>
      <c r="G26" s="15"/>
      <c r="H26" s="15"/>
      <c r="I26" s="15"/>
      <c r="J26" s="15">
        <v>672000</v>
      </c>
      <c r="K26" s="15">
        <f>L26+M26+N26+O26+P26</f>
        <v>1281470.3999999999</v>
      </c>
      <c r="L26" s="15">
        <v>823900</v>
      </c>
      <c r="M26" s="15">
        <v>7244.4</v>
      </c>
      <c r="N26" s="15">
        <v>450326</v>
      </c>
      <c r="O26" s="15"/>
      <c r="P26" s="15"/>
      <c r="Q26" s="15"/>
      <c r="R26" s="15">
        <v>301656.59999999998</v>
      </c>
      <c r="S26" s="22"/>
    </row>
    <row r="27" spans="2:19" s="16" customFormat="1" ht="20.25" customHeight="1" x14ac:dyDescent="0.25">
      <c r="B27" s="18">
        <v>10</v>
      </c>
      <c r="C27" s="19" t="s">
        <v>29</v>
      </c>
      <c r="D27" s="21"/>
      <c r="E27" s="15">
        <v>279630</v>
      </c>
      <c r="F27" s="15">
        <f t="shared" si="2"/>
        <v>279630</v>
      </c>
      <c r="G27" s="15">
        <f t="shared" si="3"/>
        <v>-279630</v>
      </c>
      <c r="H27" s="15">
        <f t="shared" si="0"/>
        <v>0</v>
      </c>
      <c r="I27" s="15">
        <f t="shared" si="1"/>
        <v>0</v>
      </c>
      <c r="J27" s="15"/>
      <c r="K27" s="15">
        <f t="shared" ref="K27:K29" si="4">L27+M27+N27+O27+P27</f>
        <v>0</v>
      </c>
      <c r="L27" s="15"/>
      <c r="M27" s="15"/>
      <c r="N27" s="15"/>
      <c r="O27" s="15"/>
      <c r="P27" s="15"/>
      <c r="Q27" s="15"/>
      <c r="R27" s="15"/>
    </row>
    <row r="28" spans="2:19" s="16" customFormat="1" ht="20.25" customHeight="1" x14ac:dyDescent="0.25">
      <c r="B28" s="18"/>
      <c r="C28" s="20" t="s">
        <v>35</v>
      </c>
      <c r="D28" s="21">
        <f>K28+R28</f>
        <v>155710</v>
      </c>
      <c r="E28" s="15"/>
      <c r="F28" s="15"/>
      <c r="G28" s="15"/>
      <c r="H28" s="15"/>
      <c r="I28" s="15"/>
      <c r="J28" s="15"/>
      <c r="K28" s="15">
        <f>L28+M28+N28+O28+P28</f>
        <v>155710</v>
      </c>
      <c r="L28" s="15"/>
      <c r="M28" s="15"/>
      <c r="N28" s="15">
        <v>129890</v>
      </c>
      <c r="O28" s="15">
        <v>25820</v>
      </c>
      <c r="P28" s="15">
        <v>0</v>
      </c>
      <c r="Q28" s="15">
        <v>0</v>
      </c>
      <c r="R28" s="15"/>
    </row>
    <row r="29" spans="2:19" s="32" customFormat="1" ht="20.25" customHeight="1" x14ac:dyDescent="0.25">
      <c r="B29" s="29">
        <v>11</v>
      </c>
      <c r="C29" s="30" t="s">
        <v>30</v>
      </c>
      <c r="D29" s="31"/>
      <c r="E29" s="28">
        <v>297604</v>
      </c>
      <c r="F29" s="28">
        <f t="shared" si="2"/>
        <v>297604</v>
      </c>
      <c r="G29" s="28">
        <f t="shared" si="3"/>
        <v>-297604</v>
      </c>
      <c r="H29" s="28">
        <f t="shared" si="0"/>
        <v>0</v>
      </c>
      <c r="I29" s="28">
        <f t="shared" si="1"/>
        <v>0</v>
      </c>
      <c r="J29" s="28"/>
      <c r="K29" s="28">
        <f t="shared" si="4"/>
        <v>0</v>
      </c>
      <c r="L29" s="28"/>
      <c r="M29" s="28"/>
      <c r="N29" s="28"/>
      <c r="O29" s="28"/>
      <c r="P29" s="28"/>
      <c r="Q29" s="28"/>
      <c r="R29" s="28"/>
    </row>
    <row r="30" spans="2:19" s="32" customFormat="1" ht="18" customHeight="1" x14ac:dyDescent="0.25">
      <c r="B30" s="29"/>
      <c r="C30" s="33" t="s">
        <v>35</v>
      </c>
      <c r="D30" s="31">
        <f>K30</f>
        <v>194038</v>
      </c>
      <c r="E30" s="28"/>
      <c r="F30" s="28"/>
      <c r="G30" s="28"/>
      <c r="H30" s="28"/>
      <c r="I30" s="28"/>
      <c r="J30" s="28"/>
      <c r="K30" s="28">
        <f>L30+M30+N30+O30+P30</f>
        <v>194038</v>
      </c>
      <c r="L30" s="28"/>
      <c r="M30" s="28"/>
      <c r="N30" s="28">
        <v>78547</v>
      </c>
      <c r="O30" s="28">
        <v>115491</v>
      </c>
      <c r="P30" s="28"/>
      <c r="Q30" s="28"/>
      <c r="R30" s="28"/>
    </row>
    <row r="31" spans="2:19" s="16" customFormat="1" ht="20.25" customHeight="1" x14ac:dyDescent="0.25">
      <c r="B31" s="18">
        <v>12</v>
      </c>
      <c r="C31" s="19" t="s">
        <v>31</v>
      </c>
      <c r="D31" s="21"/>
      <c r="E31" s="15">
        <v>885338</v>
      </c>
      <c r="F31" s="15">
        <f t="shared" si="2"/>
        <v>885338</v>
      </c>
      <c r="G31" s="15">
        <f t="shared" si="3"/>
        <v>-885338</v>
      </c>
      <c r="H31" s="15">
        <f t="shared" si="0"/>
        <v>0</v>
      </c>
      <c r="I31" s="15">
        <f t="shared" si="1"/>
        <v>0</v>
      </c>
      <c r="J31" s="15"/>
      <c r="K31" s="15"/>
      <c r="L31" s="15"/>
      <c r="M31" s="15"/>
      <c r="N31" s="15"/>
      <c r="O31" s="15"/>
      <c r="P31" s="15"/>
      <c r="Q31" s="15"/>
      <c r="R31" s="15"/>
    </row>
    <row r="32" spans="2:19" s="16" customFormat="1" ht="20.25" customHeight="1" x14ac:dyDescent="0.25">
      <c r="B32" s="18"/>
      <c r="C32" s="20" t="s">
        <v>35</v>
      </c>
      <c r="D32" s="21">
        <f>K32+Q32+R32+J32</f>
        <v>256169</v>
      </c>
      <c r="E32" s="15"/>
      <c r="F32" s="15"/>
      <c r="G32" s="15"/>
      <c r="H32" s="15"/>
      <c r="I32" s="15"/>
      <c r="J32" s="15">
        <v>0</v>
      </c>
      <c r="K32" s="15">
        <f>L32+M32+N32+O32+P32</f>
        <v>256169</v>
      </c>
      <c r="L32" s="15"/>
      <c r="M32" s="15"/>
      <c r="N32" s="15">
        <v>100000</v>
      </c>
      <c r="O32" s="15">
        <v>156169</v>
      </c>
      <c r="P32" s="15"/>
      <c r="Q32" s="15"/>
      <c r="R32" s="15"/>
    </row>
    <row r="33" spans="2:18" s="16" customFormat="1" ht="23.25" customHeight="1" x14ac:dyDescent="0.25">
      <c r="B33" s="18">
        <v>13</v>
      </c>
      <c r="C33" s="19" t="s">
        <v>32</v>
      </c>
      <c r="D33" s="21"/>
      <c r="E33" s="15"/>
      <c r="F33" s="15"/>
      <c r="G33" s="15"/>
      <c r="H33" s="15"/>
      <c r="I33" s="15"/>
      <c r="J33" s="15"/>
      <c r="K33" s="15"/>
      <c r="L33" s="15"/>
      <c r="M33" s="15"/>
      <c r="N33" s="15"/>
      <c r="O33" s="15"/>
      <c r="P33" s="15"/>
      <c r="Q33" s="15"/>
      <c r="R33" s="15"/>
    </row>
    <row r="34" spans="2:18" s="16" customFormat="1" ht="23.25" customHeight="1" x14ac:dyDescent="0.25">
      <c r="B34" s="18"/>
      <c r="C34" s="20" t="s">
        <v>35</v>
      </c>
      <c r="D34" s="21">
        <f>K34+Q34+R34</f>
        <v>384570</v>
      </c>
      <c r="E34" s="15"/>
      <c r="F34" s="15"/>
      <c r="G34" s="15"/>
      <c r="H34" s="15"/>
      <c r="I34" s="15"/>
      <c r="J34" s="15"/>
      <c r="K34" s="15">
        <f>L34+M34+N34+O34+P34</f>
        <v>384570</v>
      </c>
      <c r="L34" s="15">
        <v>299052</v>
      </c>
      <c r="M34" s="15"/>
      <c r="N34" s="15">
        <v>25850</v>
      </c>
      <c r="O34" s="15">
        <f>7998+51670</f>
        <v>59668</v>
      </c>
      <c r="P34" s="15"/>
      <c r="Q34" s="15"/>
      <c r="R34" s="15"/>
    </row>
    <row r="35" spans="2:18" s="16" customFormat="1" ht="20.25" customHeight="1" x14ac:dyDescent="0.25">
      <c r="B35" s="18">
        <v>14</v>
      </c>
      <c r="C35" s="19" t="s">
        <v>33</v>
      </c>
      <c r="D35" s="21"/>
      <c r="E35" s="15"/>
      <c r="F35" s="15"/>
      <c r="G35" s="15"/>
      <c r="H35" s="15"/>
      <c r="I35" s="15"/>
      <c r="J35" s="15"/>
      <c r="K35" s="15"/>
      <c r="L35" s="15"/>
      <c r="M35" s="15"/>
      <c r="N35" s="15"/>
      <c r="O35" s="15"/>
      <c r="P35" s="15"/>
      <c r="Q35" s="15"/>
      <c r="R35" s="15"/>
    </row>
    <row r="36" spans="2:18" s="16" customFormat="1" ht="20.25" customHeight="1" x14ac:dyDescent="0.25">
      <c r="B36" s="18"/>
      <c r="C36" s="20" t="s">
        <v>35</v>
      </c>
      <c r="D36" s="21">
        <f>K36+Q36+R36+J36</f>
        <v>2175234</v>
      </c>
      <c r="E36" s="15"/>
      <c r="F36" s="15"/>
      <c r="G36" s="15"/>
      <c r="H36" s="15"/>
      <c r="I36" s="15"/>
      <c r="J36" s="15">
        <v>8400</v>
      </c>
      <c r="K36" s="15">
        <f>L36+M36+N36+O36+P36</f>
        <v>822663.02</v>
      </c>
      <c r="L36" s="15"/>
      <c r="M36" s="15"/>
      <c r="N36" s="15">
        <f>225346.46+495095.16</f>
        <v>720441.62</v>
      </c>
      <c r="O36" s="15">
        <f>2291.4+99930</f>
        <v>102221.4</v>
      </c>
      <c r="P36" s="15">
        <v>0</v>
      </c>
      <c r="Q36" s="15"/>
      <c r="R36" s="15">
        <v>1344170.98</v>
      </c>
    </row>
    <row r="37" spans="2:18" s="16" customFormat="1" ht="18.75" x14ac:dyDescent="0.3">
      <c r="B37" s="23">
        <v>15</v>
      </c>
      <c r="C37" s="24" t="s">
        <v>34</v>
      </c>
      <c r="D37" s="21"/>
      <c r="E37" s="21"/>
      <c r="F37" s="21"/>
      <c r="G37" s="21"/>
      <c r="H37" s="21"/>
      <c r="I37" s="21"/>
      <c r="J37" s="21"/>
      <c r="K37" s="21"/>
      <c r="L37" s="21"/>
      <c r="M37" s="21"/>
      <c r="N37" s="21"/>
      <c r="O37" s="21"/>
      <c r="P37" s="21"/>
      <c r="Q37" s="21"/>
      <c r="R37" s="21"/>
    </row>
    <row r="38" spans="2:18" s="16" customFormat="1" ht="18.75" x14ac:dyDescent="0.3">
      <c r="B38" s="25"/>
      <c r="C38" s="20" t="s">
        <v>35</v>
      </c>
      <c r="D38" s="27">
        <f t="shared" ref="D38:R38" si="5">D10+D12+D14+D16+D18+D20+D22+D24+D26+D28+D30+D32+D34+D36</f>
        <v>7433000</v>
      </c>
      <c r="E38" s="26">
        <f t="shared" si="5"/>
        <v>0</v>
      </c>
      <c r="F38" s="26">
        <f t="shared" si="5"/>
        <v>0</v>
      </c>
      <c r="G38" s="26">
        <f t="shared" si="5"/>
        <v>0</v>
      </c>
      <c r="H38" s="26">
        <f t="shared" si="5"/>
        <v>629700</v>
      </c>
      <c r="I38" s="26">
        <f t="shared" si="5"/>
        <v>629700</v>
      </c>
      <c r="J38" s="26">
        <f t="shared" si="5"/>
        <v>885200</v>
      </c>
      <c r="K38" s="26">
        <f t="shared" si="5"/>
        <v>4901972.42</v>
      </c>
      <c r="L38" s="26">
        <f t="shared" si="5"/>
        <v>1122952</v>
      </c>
      <c r="M38" s="26">
        <f t="shared" si="5"/>
        <v>7244.4</v>
      </c>
      <c r="N38" s="26">
        <f t="shared" si="5"/>
        <v>2971941.58</v>
      </c>
      <c r="O38" s="26">
        <f t="shared" si="5"/>
        <v>799834.44000000006</v>
      </c>
      <c r="P38" s="26">
        <f t="shared" si="5"/>
        <v>0</v>
      </c>
      <c r="Q38" s="26">
        <f t="shared" si="5"/>
        <v>0</v>
      </c>
      <c r="R38" s="26">
        <f t="shared" si="5"/>
        <v>1645827.58</v>
      </c>
    </row>
    <row r="40" spans="2:18" x14ac:dyDescent="0.25">
      <c r="D40" s="22"/>
      <c r="J40" s="6"/>
    </row>
    <row r="44" spans="2:18" x14ac:dyDescent="0.25">
      <c r="B44" s="7"/>
      <c r="C44" s="7"/>
      <c r="D44" s="7"/>
      <c r="E44" s="7"/>
      <c r="F44" s="8"/>
      <c r="G44" s="7"/>
      <c r="H44" s="7"/>
      <c r="I44" s="7"/>
      <c r="J44" s="7"/>
      <c r="K44" s="7"/>
      <c r="L44" s="7"/>
      <c r="M44" s="7"/>
      <c r="N44" s="17"/>
      <c r="O44" s="17"/>
      <c r="P44" s="7"/>
      <c r="Q44" s="7"/>
    </row>
    <row r="45" spans="2:18" x14ac:dyDescent="0.25">
      <c r="B45" s="7"/>
      <c r="C45" s="7"/>
      <c r="D45" s="7"/>
      <c r="E45" s="7"/>
      <c r="F45" s="8"/>
      <c r="G45" s="7"/>
      <c r="H45" s="7"/>
      <c r="I45" s="7"/>
      <c r="J45" s="7"/>
      <c r="K45" s="7"/>
      <c r="L45" s="7"/>
      <c r="M45" s="7"/>
      <c r="N45" s="17"/>
      <c r="O45" s="17"/>
      <c r="P45" s="7"/>
      <c r="Q45" s="7"/>
    </row>
    <row r="46" spans="2:18" ht="21" x14ac:dyDescent="0.25">
      <c r="B46" s="7"/>
      <c r="C46" s="7"/>
      <c r="D46" s="9"/>
      <c r="E46" s="10"/>
      <c r="F46" s="11"/>
      <c r="G46" s="10"/>
      <c r="H46" s="10"/>
      <c r="I46" s="10"/>
      <c r="J46" s="10"/>
      <c r="K46" s="10"/>
      <c r="L46" s="10"/>
      <c r="M46" s="7"/>
      <c r="N46" s="17"/>
      <c r="O46" s="17"/>
      <c r="P46" s="7"/>
      <c r="Q46" s="7"/>
    </row>
    <row r="47" spans="2:18" ht="21" x14ac:dyDescent="0.25">
      <c r="B47" s="7"/>
      <c r="C47" s="7"/>
      <c r="D47" s="9"/>
      <c r="E47" s="10"/>
      <c r="F47" s="11"/>
      <c r="G47" s="10"/>
      <c r="H47" s="10"/>
      <c r="I47" s="10"/>
      <c r="J47" s="10"/>
      <c r="K47" s="10"/>
      <c r="L47" s="10"/>
      <c r="M47" s="7"/>
      <c r="N47" s="17"/>
      <c r="O47" s="17"/>
      <c r="P47" s="7"/>
      <c r="Q47" s="7"/>
    </row>
    <row r="48" spans="2:18" x14ac:dyDescent="0.25">
      <c r="B48" s="7"/>
      <c r="C48" s="7"/>
      <c r="D48" s="7"/>
      <c r="E48" s="7"/>
      <c r="F48" s="8"/>
      <c r="G48" s="7"/>
      <c r="H48" s="7"/>
      <c r="I48" s="7"/>
      <c r="J48" s="7"/>
      <c r="K48" s="7"/>
      <c r="L48" s="7"/>
      <c r="M48" s="7"/>
      <c r="N48" s="17"/>
      <c r="O48" s="17"/>
      <c r="P48" s="7"/>
      <c r="Q48" s="7"/>
    </row>
    <row r="49" spans="6:9" x14ac:dyDescent="0.25">
      <c r="F49" s="12"/>
    </row>
    <row r="50" spans="6:9" x14ac:dyDescent="0.25">
      <c r="F50" s="12"/>
    </row>
    <row r="51" spans="6:9" x14ac:dyDescent="0.25">
      <c r="F51" s="12"/>
      <c r="G51" s="6"/>
      <c r="H51" s="6"/>
      <c r="I51" s="6"/>
    </row>
    <row r="52" spans="6:9" x14ac:dyDescent="0.25">
      <c r="F52" s="12"/>
    </row>
    <row r="53" spans="6:9" x14ac:dyDescent="0.25">
      <c r="F53" s="12"/>
    </row>
    <row r="54" spans="6:9" x14ac:dyDescent="0.25">
      <c r="F54" s="12"/>
    </row>
    <row r="55" spans="6:9" x14ac:dyDescent="0.25">
      <c r="F55" s="6"/>
    </row>
    <row r="56" spans="6:9" x14ac:dyDescent="0.25">
      <c r="F56" s="6"/>
    </row>
    <row r="57" spans="6:9" x14ac:dyDescent="0.25">
      <c r="F57" s="6"/>
    </row>
    <row r="58" spans="6:9" x14ac:dyDescent="0.25">
      <c r="F58" s="6"/>
    </row>
    <row r="59" spans="6:9" x14ac:dyDescent="0.25">
      <c r="F59" s="6"/>
    </row>
    <row r="60" spans="6:9" x14ac:dyDescent="0.25">
      <c r="F60" s="6"/>
    </row>
  </sheetData>
  <mergeCells count="13">
    <mergeCell ref="K7:P7"/>
    <mergeCell ref="Q7:Q8"/>
    <mergeCell ref="R7:R8"/>
    <mergeCell ref="D4:P4"/>
    <mergeCell ref="B6:B8"/>
    <mergeCell ref="C6:C8"/>
    <mergeCell ref="D6:D8"/>
    <mergeCell ref="E6:E8"/>
    <mergeCell ref="F6:F8"/>
    <mergeCell ref="G6:G8"/>
    <mergeCell ref="H6:H8"/>
    <mergeCell ref="J6:R6"/>
    <mergeCell ref="J7:J8"/>
  </mergeCells>
  <pageMargins left="0.7" right="0.7" top="0.75" bottom="0.75" header="0.3" footer="0.3"/>
  <pageSetup paperSize="9" scale="4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До Корректировки</vt:lpstr>
      <vt:lpstr>После Коррекктировки</vt:lpstr>
      <vt:lpstr>'До Корректировки'!Область_печати</vt:lpstr>
      <vt:lpstr>'После Коррекктировки'!Область_печати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ryabov.ig</dc:creator>
  <cp:lastModifiedBy>Тришина Ольга Викторовна</cp:lastModifiedBy>
  <cp:lastPrinted>2022-12-27T07:05:57Z</cp:lastPrinted>
  <dcterms:created xsi:type="dcterms:W3CDTF">2022-11-28T11:45:00Z</dcterms:created>
  <dcterms:modified xsi:type="dcterms:W3CDTF">2023-01-13T10:50:27Z</dcterms:modified>
</cp:coreProperties>
</file>