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310" tabRatio="597"/>
  </bookViews>
  <sheets>
    <sheet name="вариант ДФ" sheetId="8" r:id="rId1"/>
  </sheets>
  <definedNames>
    <definedName name="_xlnm._FilterDatabase" localSheetId="0" hidden="1">'вариант ДФ'!$A$100:$AO$135</definedName>
    <definedName name="_xlnm.Print_Titles" localSheetId="0">'вариант ДФ'!$10:$10</definedName>
    <definedName name="_xlnm.Print_Area" localSheetId="0">'вариант ДФ'!$A$1:$AN$133</definedName>
  </definedNames>
  <calcPr calcId="152511"/>
</workbook>
</file>

<file path=xl/calcChain.xml><?xml version="1.0" encoding="utf-8"?>
<calcChain xmlns="http://schemas.openxmlformats.org/spreadsheetml/2006/main">
  <c r="AO115" i="8"/>
  <c r="AO117" l="1"/>
  <c r="AO116"/>
  <c r="AO99" l="1"/>
  <c r="AD117" l="1"/>
  <c r="AE117"/>
  <c r="AE105"/>
  <c r="AE91"/>
  <c r="AI117" l="1"/>
  <c r="AJ117"/>
  <c r="AD110"/>
  <c r="AE110"/>
  <c r="AD129"/>
  <c r="AE129"/>
  <c r="Z75" l="1"/>
  <c r="Z22"/>
  <c r="Z51" l="1"/>
  <c r="Z113" l="1"/>
  <c r="Z110" l="1"/>
  <c r="U117"/>
  <c r="O68" l="1"/>
  <c r="Z60" l="1"/>
  <c r="AI22" l="1"/>
  <c r="AD105" l="1"/>
  <c r="Z105"/>
  <c r="AI108"/>
  <c r="AN108" s="1"/>
  <c r="AA117" l="1"/>
  <c r="Z117"/>
  <c r="Y114"/>
  <c r="AN114" s="1"/>
  <c r="AA113" l="1"/>
  <c r="Y22" l="1"/>
  <c r="Y20" l="1"/>
  <c r="Z20"/>
  <c r="Z108" l="1"/>
  <c r="AJ122"/>
  <c r="T129" l="1"/>
  <c r="U129"/>
  <c r="Y27" l="1"/>
  <c r="Y25"/>
  <c r="Y24"/>
  <c r="Y57" l="1"/>
  <c r="Y110"/>
  <c r="AN110"/>
  <c r="Y108" l="1"/>
  <c r="Y105"/>
  <c r="Y129"/>
  <c r="Z129"/>
  <c r="Y128"/>
  <c r="P128"/>
  <c r="O128"/>
  <c r="J128"/>
  <c r="E128"/>
  <c r="AN128" s="1"/>
  <c r="AI91" l="1"/>
  <c r="AI122" l="1"/>
  <c r="AI125"/>
  <c r="AD125"/>
  <c r="T56" l="1"/>
  <c r="U56"/>
  <c r="T59"/>
  <c r="U59"/>
  <c r="T66" l="1"/>
  <c r="T52"/>
  <c r="T27"/>
  <c r="T23"/>
  <c r="U23" l="1"/>
  <c r="U47"/>
  <c r="U66"/>
  <c r="U27" l="1"/>
  <c r="U52"/>
  <c r="U50"/>
  <c r="U75"/>
  <c r="U113"/>
  <c r="U105"/>
  <c r="V111" l="1"/>
  <c r="W111"/>
  <c r="U29"/>
  <c r="G70" l="1"/>
  <c r="Y122" l="1"/>
  <c r="U24" l="1"/>
  <c r="U70" s="1"/>
  <c r="Z122" l="1"/>
  <c r="AJ115" l="1"/>
  <c r="AK117"/>
  <c r="U111" l="1"/>
  <c r="U110" l="1"/>
  <c r="Y113"/>
  <c r="Y117" s="1"/>
  <c r="T75"/>
  <c r="AI93" l="1"/>
  <c r="AD93"/>
  <c r="Y93"/>
  <c r="T93"/>
  <c r="O93"/>
  <c r="J93"/>
  <c r="E93"/>
  <c r="T111" l="1"/>
  <c r="AD123" l="1"/>
  <c r="AE123"/>
  <c r="Y123"/>
  <c r="Z123"/>
  <c r="T123"/>
  <c r="U123"/>
  <c r="V117" l="1"/>
  <c r="Q117"/>
  <c r="T24" l="1"/>
  <c r="Y60"/>
  <c r="T60"/>
  <c r="Y56"/>
  <c r="Y55"/>
  <c r="Y54"/>
  <c r="Y53"/>
  <c r="Y52"/>
  <c r="AD51"/>
  <c r="Y51"/>
  <c r="T51"/>
  <c r="AD50"/>
  <c r="Y50"/>
  <c r="T50"/>
  <c r="AD47"/>
  <c r="T47"/>
  <c r="Y44"/>
  <c r="Y43"/>
  <c r="Y42"/>
  <c r="Y41"/>
  <c r="Y40"/>
  <c r="Y39"/>
  <c r="Y38"/>
  <c r="Y37"/>
  <c r="Y36"/>
  <c r="Y35"/>
  <c r="Y34"/>
  <c r="Y33"/>
  <c r="T29"/>
  <c r="T25"/>
  <c r="Y21"/>
  <c r="Y17"/>
  <c r="AI107" l="1"/>
  <c r="AN107" s="1"/>
  <c r="AI105"/>
  <c r="AI76" l="1"/>
  <c r="T113"/>
  <c r="AI98"/>
  <c r="AD98"/>
  <c r="Y98"/>
  <c r="T98"/>
  <c r="AI97"/>
  <c r="AD97"/>
  <c r="Y97"/>
  <c r="T97"/>
  <c r="AI96"/>
  <c r="AD96"/>
  <c r="Y96"/>
  <c r="T96"/>
  <c r="AI95"/>
  <c r="AD95"/>
  <c r="Y95"/>
  <c r="T95"/>
  <c r="AI94"/>
  <c r="AD94"/>
  <c r="Y94"/>
  <c r="T94"/>
  <c r="AN93"/>
  <c r="Y91"/>
  <c r="T91"/>
  <c r="AI88"/>
  <c r="AD88"/>
  <c r="Y88"/>
  <c r="T88"/>
  <c r="AI87"/>
  <c r="AD87"/>
  <c r="Y87"/>
  <c r="T87"/>
  <c r="AI86"/>
  <c r="AD86"/>
  <c r="Y86"/>
  <c r="T86"/>
  <c r="AI85"/>
  <c r="AD85"/>
  <c r="Y85"/>
  <c r="T85"/>
  <c r="O110" l="1"/>
  <c r="O111"/>
  <c r="AN111" l="1"/>
  <c r="P125" l="1"/>
  <c r="P75" l="1"/>
  <c r="P127"/>
  <c r="O24"/>
  <c r="P24"/>
  <c r="P29"/>
  <c r="P47"/>
  <c r="P60"/>
  <c r="P66"/>
  <c r="P113" l="1"/>
  <c r="V143" l="1"/>
  <c r="Q143"/>
  <c r="S117"/>
  <c r="S115" s="1"/>
  <c r="R117"/>
  <c r="R115" s="1"/>
  <c r="AN142"/>
  <c r="AK142"/>
  <c r="AJ142"/>
  <c r="AI142"/>
  <c r="AF142"/>
  <c r="AE142"/>
  <c r="AD142"/>
  <c r="AA142"/>
  <c r="Z142"/>
  <c r="Y142"/>
  <c r="V142"/>
  <c r="U142"/>
  <c r="T142"/>
  <c r="Q142"/>
  <c r="P142"/>
  <c r="O142"/>
  <c r="L142"/>
  <c r="K142"/>
  <c r="AN140"/>
  <c r="AK140"/>
  <c r="AJ140"/>
  <c r="AI140"/>
  <c r="AF140"/>
  <c r="AE140"/>
  <c r="AD140"/>
  <c r="AA140"/>
  <c r="Z140"/>
  <c r="Y140"/>
  <c r="V140"/>
  <c r="U140"/>
  <c r="T140"/>
  <c r="Q140"/>
  <c r="P140"/>
  <c r="O140"/>
  <c r="L140"/>
  <c r="K140"/>
  <c r="AN139"/>
  <c r="AK139"/>
  <c r="AJ139"/>
  <c r="AI139"/>
  <c r="AF139"/>
  <c r="AE139"/>
  <c r="AD139"/>
  <c r="AA139"/>
  <c r="Z139"/>
  <c r="Y139"/>
  <c r="V139"/>
  <c r="U139"/>
  <c r="T139"/>
  <c r="Q139"/>
  <c r="P139"/>
  <c r="O139"/>
  <c r="L139"/>
  <c r="K139"/>
  <c r="AN138"/>
  <c r="AK138"/>
  <c r="AJ138"/>
  <c r="AI138"/>
  <c r="AF138"/>
  <c r="AE138"/>
  <c r="AD138"/>
  <c r="AA138"/>
  <c r="Z138"/>
  <c r="Y138"/>
  <c r="V138"/>
  <c r="U138"/>
  <c r="T138"/>
  <c r="Q138"/>
  <c r="P138"/>
  <c r="O138"/>
  <c r="L138"/>
  <c r="K138"/>
  <c r="S131"/>
  <c r="R131"/>
  <c r="N131"/>
  <c r="I131"/>
  <c r="H131"/>
  <c r="G131"/>
  <c r="F131"/>
  <c r="AM129"/>
  <c r="AL129"/>
  <c r="AK129"/>
  <c r="AJ129"/>
  <c r="AI129"/>
  <c r="AH129"/>
  <c r="AG129"/>
  <c r="AF129"/>
  <c r="AC129"/>
  <c r="AB129"/>
  <c r="AA129"/>
  <c r="X129"/>
  <c r="W129"/>
  <c r="V129"/>
  <c r="S129"/>
  <c r="R129"/>
  <c r="Q129"/>
  <c r="N129"/>
  <c r="M129"/>
  <c r="L129"/>
  <c r="I129"/>
  <c r="H129"/>
  <c r="G129"/>
  <c r="O127"/>
  <c r="J127"/>
  <c r="E127"/>
  <c r="O126"/>
  <c r="J126"/>
  <c r="F126"/>
  <c r="E126" s="1"/>
  <c r="O125"/>
  <c r="K125"/>
  <c r="J125" s="1"/>
  <c r="E125"/>
  <c r="O123"/>
  <c r="J123"/>
  <c r="E123"/>
  <c r="O122"/>
  <c r="K122"/>
  <c r="J122" s="1"/>
  <c r="E122"/>
  <c r="AM117"/>
  <c r="AM135" s="1"/>
  <c r="AL117"/>
  <c r="AL135" s="1"/>
  <c r="AK143"/>
  <c r="AJ143"/>
  <c r="AI143"/>
  <c r="AH117"/>
  <c r="AH135" s="1"/>
  <c r="AG117"/>
  <c r="AG135" s="1"/>
  <c r="AF117"/>
  <c r="AF143" s="1"/>
  <c r="AE143"/>
  <c r="AD143"/>
  <c r="AC117"/>
  <c r="AC115" s="1"/>
  <c r="AB117"/>
  <c r="AB115" s="1"/>
  <c r="AA143"/>
  <c r="Z143"/>
  <c r="Y143"/>
  <c r="X117"/>
  <c r="X115" s="1"/>
  <c r="W117"/>
  <c r="W115" s="1"/>
  <c r="N117"/>
  <c r="N115" s="1"/>
  <c r="M117"/>
  <c r="L117"/>
  <c r="L143" s="1"/>
  <c r="K117"/>
  <c r="K143" s="1"/>
  <c r="K141" s="1"/>
  <c r="J117"/>
  <c r="J135" s="1"/>
  <c r="I117"/>
  <c r="I135" s="1"/>
  <c r="H117"/>
  <c r="H135" s="1"/>
  <c r="G117"/>
  <c r="G135" s="1"/>
  <c r="F117"/>
  <c r="F115" s="1"/>
  <c r="E117"/>
  <c r="E115" s="1"/>
  <c r="Q116"/>
  <c r="Q131" s="1"/>
  <c r="P116"/>
  <c r="O116" s="1"/>
  <c r="M115"/>
  <c r="O113"/>
  <c r="O112"/>
  <c r="AN112" s="1"/>
  <c r="T110"/>
  <c r="AN109"/>
  <c r="O106"/>
  <c r="P105"/>
  <c r="O105" s="1"/>
  <c r="AN105" s="1"/>
  <c r="AN104"/>
  <c r="AM99"/>
  <c r="AL99"/>
  <c r="AK99"/>
  <c r="AH99"/>
  <c r="AG99"/>
  <c r="AF99"/>
  <c r="AE99"/>
  <c r="AC99"/>
  <c r="AB99"/>
  <c r="AA99"/>
  <c r="Z99"/>
  <c r="X99"/>
  <c r="W99"/>
  <c r="V99"/>
  <c r="U99"/>
  <c r="S99"/>
  <c r="R99"/>
  <c r="Q99"/>
  <c r="P99"/>
  <c r="N99"/>
  <c r="M99"/>
  <c r="L99"/>
  <c r="I99"/>
  <c r="H99"/>
  <c r="G99"/>
  <c r="F99"/>
  <c r="O98"/>
  <c r="J98"/>
  <c r="E98"/>
  <c r="O97"/>
  <c r="J97"/>
  <c r="E97"/>
  <c r="O96"/>
  <c r="J96"/>
  <c r="E96"/>
  <c r="AJ99"/>
  <c r="O95"/>
  <c r="J95"/>
  <c r="E95"/>
  <c r="O94"/>
  <c r="J94"/>
  <c r="E94"/>
  <c r="O91"/>
  <c r="K91"/>
  <c r="J91" s="1"/>
  <c r="E89"/>
  <c r="AN89" s="1"/>
  <c r="O88"/>
  <c r="J88"/>
  <c r="O87"/>
  <c r="J87"/>
  <c r="AN87" s="1"/>
  <c r="O86"/>
  <c r="J86"/>
  <c r="E86"/>
  <c r="O85"/>
  <c r="J85"/>
  <c r="E85"/>
  <c r="AM80"/>
  <c r="AL80"/>
  <c r="AK80"/>
  <c r="AJ80"/>
  <c r="AH80"/>
  <c r="AG80"/>
  <c r="AF80"/>
  <c r="AE80"/>
  <c r="AC80"/>
  <c r="AB80"/>
  <c r="AA80"/>
  <c r="Z80"/>
  <c r="X80"/>
  <c r="W80"/>
  <c r="V80"/>
  <c r="U80"/>
  <c r="S80"/>
  <c r="R80"/>
  <c r="Q80"/>
  <c r="N80"/>
  <c r="M80"/>
  <c r="L80"/>
  <c r="K80"/>
  <c r="I80"/>
  <c r="H80"/>
  <c r="G80"/>
  <c r="F80"/>
  <c r="AI79"/>
  <c r="AD79"/>
  <c r="Y79"/>
  <c r="J79"/>
  <c r="E79"/>
  <c r="AI78"/>
  <c r="AD78"/>
  <c r="Y78"/>
  <c r="J78"/>
  <c r="E78"/>
  <c r="AI77"/>
  <c r="AD77"/>
  <c r="Y77"/>
  <c r="J77"/>
  <c r="E77"/>
  <c r="AD76"/>
  <c r="Y76"/>
  <c r="J76"/>
  <c r="AI75"/>
  <c r="AD75"/>
  <c r="Y75"/>
  <c r="P80"/>
  <c r="J75"/>
  <c r="E75"/>
  <c r="AM70"/>
  <c r="AL70"/>
  <c r="AK70"/>
  <c r="AK68" s="1"/>
  <c r="AH70"/>
  <c r="AG70"/>
  <c r="AF70"/>
  <c r="AF68" s="1"/>
  <c r="AC70"/>
  <c r="AB70"/>
  <c r="AA70"/>
  <c r="X70"/>
  <c r="W70"/>
  <c r="V70"/>
  <c r="S70"/>
  <c r="R70"/>
  <c r="Q70"/>
  <c r="N70"/>
  <c r="M70"/>
  <c r="L70"/>
  <c r="I70"/>
  <c r="H70"/>
  <c r="P69"/>
  <c r="O69" s="1"/>
  <c r="AM68"/>
  <c r="AL68"/>
  <c r="AH68"/>
  <c r="AG68"/>
  <c r="AC68"/>
  <c r="AB68"/>
  <c r="AA68"/>
  <c r="X68"/>
  <c r="W68"/>
  <c r="V68"/>
  <c r="S68"/>
  <c r="R68"/>
  <c r="Q68"/>
  <c r="N68"/>
  <c r="M68"/>
  <c r="L68"/>
  <c r="I68"/>
  <c r="H68"/>
  <c r="G68"/>
  <c r="O67"/>
  <c r="AN67" s="1"/>
  <c r="O66"/>
  <c r="J66"/>
  <c r="E66"/>
  <c r="E64"/>
  <c r="AN64" s="1"/>
  <c r="O62"/>
  <c r="J62"/>
  <c r="E62"/>
  <c r="O61"/>
  <c r="AN61" s="1"/>
  <c r="O60"/>
  <c r="J60"/>
  <c r="E60"/>
  <c r="O59"/>
  <c r="J59"/>
  <c r="F59"/>
  <c r="E59" s="1"/>
  <c r="O58"/>
  <c r="J58"/>
  <c r="E58"/>
  <c r="O57"/>
  <c r="J57"/>
  <c r="E57"/>
  <c r="O56"/>
  <c r="K56"/>
  <c r="J56" s="1"/>
  <c r="F56"/>
  <c r="E56" s="1"/>
  <c r="O55"/>
  <c r="J55"/>
  <c r="E55"/>
  <c r="O54"/>
  <c r="J54"/>
  <c r="E54"/>
  <c r="O53"/>
  <c r="K53"/>
  <c r="J53" s="1"/>
  <c r="F53"/>
  <c r="E53" s="1"/>
  <c r="O52"/>
  <c r="J52"/>
  <c r="E52"/>
  <c r="AJ70"/>
  <c r="O51"/>
  <c r="J51"/>
  <c r="F51"/>
  <c r="E51" s="1"/>
  <c r="O50"/>
  <c r="K50"/>
  <c r="J50" s="1"/>
  <c r="E50"/>
  <c r="O49"/>
  <c r="E49"/>
  <c r="P48"/>
  <c r="O48" s="1"/>
  <c r="J48"/>
  <c r="E48"/>
  <c r="O47"/>
  <c r="J47"/>
  <c r="E47"/>
  <c r="O46"/>
  <c r="J46"/>
  <c r="E46"/>
  <c r="O44"/>
  <c r="E44"/>
  <c r="AN44" s="1"/>
  <c r="O43"/>
  <c r="E43"/>
  <c r="O42"/>
  <c r="AN42" s="1"/>
  <c r="O41"/>
  <c r="AN41" s="1"/>
  <c r="O40"/>
  <c r="AN40" s="1"/>
  <c r="O39"/>
  <c r="AN39" s="1"/>
  <c r="O38"/>
  <c r="AN38" s="1"/>
  <c r="O37"/>
  <c r="AN37" s="1"/>
  <c r="O36"/>
  <c r="AN36" s="1"/>
  <c r="O35"/>
  <c r="AN35" s="1"/>
  <c r="O34"/>
  <c r="AN34" s="1"/>
  <c r="O33"/>
  <c r="AN33" s="1"/>
  <c r="O31"/>
  <c r="E31"/>
  <c r="AN31" s="1"/>
  <c r="O30"/>
  <c r="AN30" s="1"/>
  <c r="O29"/>
  <c r="J29"/>
  <c r="F29"/>
  <c r="E29" s="1"/>
  <c r="E28"/>
  <c r="AN28" s="1"/>
  <c r="F27"/>
  <c r="E27" s="1"/>
  <c r="AN27" s="1"/>
  <c r="E26"/>
  <c r="AN26" s="1"/>
  <c r="O25"/>
  <c r="K25"/>
  <c r="J25" s="1"/>
  <c r="E25"/>
  <c r="K24"/>
  <c r="J24" s="1"/>
  <c r="F24"/>
  <c r="E23"/>
  <c r="AN23" s="1"/>
  <c r="P22"/>
  <c r="O22"/>
  <c r="J22"/>
  <c r="E22"/>
  <c r="E21"/>
  <c r="AN21" s="1"/>
  <c r="E20"/>
  <c r="AN20" s="1"/>
  <c r="O19"/>
  <c r="E19"/>
  <c r="O18"/>
  <c r="E18"/>
  <c r="O17"/>
  <c r="E17"/>
  <c r="O16"/>
  <c r="E16"/>
  <c r="AN94" l="1"/>
  <c r="AN43"/>
  <c r="E80"/>
  <c r="AN46"/>
  <c r="AN55"/>
  <c r="AN59"/>
  <c r="AN98"/>
  <c r="J80"/>
  <c r="AN16"/>
  <c r="AN18"/>
  <c r="AN49"/>
  <c r="AN54"/>
  <c r="AN58"/>
  <c r="AN91"/>
  <c r="U132"/>
  <c r="AN106"/>
  <c r="AN116" s="1"/>
  <c r="AN53"/>
  <c r="AN77"/>
  <c r="AN113"/>
  <c r="AN115" s="1"/>
  <c r="O117"/>
  <c r="AN25"/>
  <c r="AN48"/>
  <c r="AN51"/>
  <c r="AN52"/>
  <c r="AN57"/>
  <c r="O80"/>
  <c r="AN78"/>
  <c r="AN86"/>
  <c r="AN97"/>
  <c r="AN17"/>
  <c r="AN19"/>
  <c r="AN22"/>
  <c r="AN47"/>
  <c r="AN50"/>
  <c r="AN56"/>
  <c r="AN60"/>
  <c r="AN66"/>
  <c r="Y80"/>
  <c r="AI80"/>
  <c r="AN85"/>
  <c r="AN88"/>
  <c r="AN95"/>
  <c r="AN96"/>
  <c r="R130"/>
  <c r="P117"/>
  <c r="P115" s="1"/>
  <c r="T80"/>
  <c r="AJ68"/>
  <c r="AJ130" s="1"/>
  <c r="AI70"/>
  <c r="AI68" s="1"/>
  <c r="AI115"/>
  <c r="AE115"/>
  <c r="AD80"/>
  <c r="AF115"/>
  <c r="AF130" s="1"/>
  <c r="T117"/>
  <c r="T115" s="1"/>
  <c r="P131"/>
  <c r="Z141"/>
  <c r="O99"/>
  <c r="U115"/>
  <c r="H115"/>
  <c r="H130" s="1"/>
  <c r="AA115"/>
  <c r="AA130" s="1"/>
  <c r="F129"/>
  <c r="F132" s="1"/>
  <c r="L132"/>
  <c r="I115"/>
  <c r="I130" s="1"/>
  <c r="AA132"/>
  <c r="AN69"/>
  <c r="J129"/>
  <c r="R132"/>
  <c r="K70"/>
  <c r="AN79"/>
  <c r="Y115"/>
  <c r="O131"/>
  <c r="AN131" s="1"/>
  <c r="K129"/>
  <c r="E131"/>
  <c r="G132"/>
  <c r="M132"/>
  <c r="S132"/>
  <c r="W132"/>
  <c r="AM132"/>
  <c r="E99"/>
  <c r="Y99"/>
  <c r="T99"/>
  <c r="J115"/>
  <c r="AK115"/>
  <c r="AK130" s="1"/>
  <c r="AE141"/>
  <c r="O129"/>
  <c r="AN125"/>
  <c r="AN126"/>
  <c r="Z70"/>
  <c r="Z132" s="1"/>
  <c r="P70"/>
  <c r="P68" s="1"/>
  <c r="F70"/>
  <c r="E70" s="1"/>
  <c r="AE70"/>
  <c r="AN62"/>
  <c r="AN76"/>
  <c r="AD99"/>
  <c r="G115"/>
  <c r="G130" s="1"/>
  <c r="L115"/>
  <c r="L130" s="1"/>
  <c r="AG115"/>
  <c r="AG130" s="1"/>
  <c r="AM115"/>
  <c r="AM130" s="1"/>
  <c r="E129"/>
  <c r="AN123"/>
  <c r="Q115"/>
  <c r="Q130" s="1"/>
  <c r="Z115"/>
  <c r="AD115"/>
  <c r="AH115"/>
  <c r="AH130" s="1"/>
  <c r="AL115"/>
  <c r="AL130" s="1"/>
  <c r="H132"/>
  <c r="N132"/>
  <c r="X132"/>
  <c r="AB132"/>
  <c r="AF132"/>
  <c r="Z144"/>
  <c r="K115"/>
  <c r="V132"/>
  <c r="I132"/>
  <c r="Q132"/>
  <c r="AC132"/>
  <c r="AK132"/>
  <c r="AI144"/>
  <c r="AK141"/>
  <c r="V115"/>
  <c r="V130" s="1"/>
  <c r="AJ141"/>
  <c r="J99"/>
  <c r="AD144"/>
  <c r="AJ144"/>
  <c r="AJ132"/>
  <c r="AN29"/>
  <c r="K144"/>
  <c r="Y144"/>
  <c r="AE144"/>
  <c r="AK144"/>
  <c r="N130"/>
  <c r="AH132"/>
  <c r="AL132"/>
  <c r="K99"/>
  <c r="M130"/>
  <c r="AC130"/>
  <c r="AG132"/>
  <c r="AK135"/>
  <c r="E24"/>
  <c r="AN24" s="1"/>
  <c r="F68"/>
  <c r="AN127"/>
  <c r="P129"/>
  <c r="P130" s="1"/>
  <c r="X130"/>
  <c r="AB130"/>
  <c r="AF135"/>
  <c r="AJ135"/>
  <c r="AO135" s="1"/>
  <c r="AN122"/>
  <c r="O75"/>
  <c r="AN75" s="1"/>
  <c r="S130"/>
  <c r="W130"/>
  <c r="AI135"/>
  <c r="AN129" l="1"/>
  <c r="K132"/>
  <c r="J132" s="1"/>
  <c r="P132"/>
  <c r="O70"/>
  <c r="K68"/>
  <c r="K130" s="1"/>
  <c r="J130" s="1"/>
  <c r="J70"/>
  <c r="J68" s="1"/>
  <c r="E132"/>
  <c r="O132"/>
  <c r="U68"/>
  <c r="U130" s="1"/>
  <c r="T130" s="1"/>
  <c r="T70"/>
  <c r="T68" s="1"/>
  <c r="AE68"/>
  <c r="AE130" s="1"/>
  <c r="AD130" s="1"/>
  <c r="AD70"/>
  <c r="AD68" s="1"/>
  <c r="Z68"/>
  <c r="Z130" s="1"/>
  <c r="Y130" s="1"/>
  <c r="Y70"/>
  <c r="AE132"/>
  <c r="AD132" s="1"/>
  <c r="AD148" s="1"/>
  <c r="AD149" s="1"/>
  <c r="AI130"/>
  <c r="AI132"/>
  <c r="Y132"/>
  <c r="Y148" s="1"/>
  <c r="Y149" s="1"/>
  <c r="C138"/>
  <c r="C139"/>
  <c r="C137"/>
  <c r="AN135"/>
  <c r="U143"/>
  <c r="F130"/>
  <c r="E130" s="1"/>
  <c r="AN143"/>
  <c r="AN141" s="1"/>
  <c r="T143"/>
  <c r="T144" s="1"/>
  <c r="AN68"/>
  <c r="AN80"/>
  <c r="E68"/>
  <c r="T132"/>
  <c r="T148" s="1"/>
  <c r="T149" s="1"/>
  <c r="P143"/>
  <c r="O143"/>
  <c r="O144" s="1"/>
  <c r="O115"/>
  <c r="AN99"/>
  <c r="AI99"/>
  <c r="C136" l="1"/>
  <c r="C140" s="1"/>
  <c r="AN130"/>
  <c r="O130"/>
  <c r="U141"/>
  <c r="U144"/>
  <c r="D138"/>
  <c r="AN144"/>
  <c r="Y68"/>
  <c r="P141"/>
  <c r="P144"/>
  <c r="U145" l="1"/>
  <c r="C145" s="1"/>
</calcChain>
</file>

<file path=xl/sharedStrings.xml><?xml version="1.0" encoding="utf-8"?>
<sst xmlns="http://schemas.openxmlformats.org/spreadsheetml/2006/main" count="294" uniqueCount="188">
  <si>
    <t xml:space="preserve">Реконструкция светофорных объектов  </t>
  </si>
  <si>
    <t xml:space="preserve">Создание и установка указателей маршрутного ориентирования участников дорожного движения      </t>
  </si>
  <si>
    <t xml:space="preserve">Паспортизация автомобильных дорог (техническое освидетельствование состояния объектов улично-дорожной сети) </t>
  </si>
  <si>
    <t xml:space="preserve">Замена павильонов ООТ </t>
  </si>
  <si>
    <t>№</t>
  </si>
  <si>
    <t>Итого</t>
  </si>
  <si>
    <t>Всего</t>
  </si>
  <si>
    <t xml:space="preserve">Участие в организации городского конкурса профессионального мастерства водителей </t>
  </si>
  <si>
    <t>Предупреждение и устранение аварийных ситуаций (в т.ч. устранение розлива нефтепродуктов)</t>
  </si>
  <si>
    <t>Проведение конкурса на лучшее образовательное учреждение по организации работы с детьми по профилактике детского дорожно-транспортного травматизма</t>
  </si>
  <si>
    <t>Проведение фестиваля юных инспекторов дорожного движения</t>
  </si>
  <si>
    <t>Выпуск целевой литературы, печатной и сувенирной  продукции по тематике безопасности дорожного движения для распространения её в организациях, на автостоянках, в автогаражных объединениях, на остановках общественного транспорта</t>
  </si>
  <si>
    <t xml:space="preserve">Разработка и издание методических материалов по обучению детей безопасному поведению на дорогах </t>
  </si>
  <si>
    <t>Размещение информации по безопасности дорожного движения  в средствах массовой информации, общественном транспорте, кинотеатрах</t>
  </si>
  <si>
    <t xml:space="preserve">Строительство (реконструкция) надземных и подземных пешеходных переходов                                  
</t>
  </si>
  <si>
    <t>Проведение городских конкурсов, викторин, сборов, фестивалей по профилактике детского дорожного травматизма и обучению детей безопасному поведению на дорогах</t>
  </si>
  <si>
    <t>Оснащение   муниципальных образовательных учреждений современным оборудованием и средствами обучения безопасному поведению на дорогах (тренажеры, компьютерные обучающие игры)</t>
  </si>
  <si>
    <t>Устройство пешеходных дорожек</t>
  </si>
  <si>
    <t xml:space="preserve">Разработка рабочего проекта устройства светофорных объектов  
</t>
  </si>
  <si>
    <t xml:space="preserve">Реконструкция пересечений  автодорог                                 </t>
  </si>
  <si>
    <t>Сроки реализации</t>
  </si>
  <si>
    <t>местный      бюджет</t>
  </si>
  <si>
    <t>областной  бюджет</t>
  </si>
  <si>
    <t>федеральный   бюджет</t>
  </si>
  <si>
    <t>Внебюджетные средства</t>
  </si>
  <si>
    <t xml:space="preserve"> План на 2014 год</t>
  </si>
  <si>
    <t xml:space="preserve"> План на 2015 год</t>
  </si>
  <si>
    <t xml:space="preserve"> План на 2016 год</t>
  </si>
  <si>
    <t xml:space="preserve"> План на 2017 год</t>
  </si>
  <si>
    <t xml:space="preserve"> План на 2018 год</t>
  </si>
  <si>
    <t xml:space="preserve"> План на 2019 год</t>
  </si>
  <si>
    <t xml:space="preserve"> План на 2020 год</t>
  </si>
  <si>
    <t>ИТОГО ПО ПОДПРОГРАММЕ "РАЧC"</t>
  </si>
  <si>
    <t>Приобретение материалов и специальных частей для проведения капитального ремонта контактной сети</t>
  </si>
  <si>
    <t>Модернизация оборудования энергохозяйства</t>
  </si>
  <si>
    <t>ИТОГО ПО ПОДПРОГРАММЕ "РГПТ"</t>
  </si>
  <si>
    <t>местный</t>
  </si>
  <si>
    <t>областной</t>
  </si>
  <si>
    <t>внебюджет</t>
  </si>
  <si>
    <t>2014-2020</t>
  </si>
  <si>
    <t>2015-2020</t>
  </si>
  <si>
    <t>федеральный</t>
  </si>
  <si>
    <t>Проектирование устройства парковочных площадок, карманов  и стоянок</t>
  </si>
  <si>
    <t>ИТОГО ПО ПОДПРОГРАММЕ "СУДС"</t>
  </si>
  <si>
    <t>Приобретение средств визуального оповещения для оборудования существующего парка общественного транспорта для перевозки людей с ограниченными возможностями здоровья</t>
  </si>
  <si>
    <t>Содержание МКУ "ЦОДД  ГОТ"</t>
  </si>
  <si>
    <t>Приобретение троллейбусов (низкопольные), средства визуального оповещения</t>
  </si>
  <si>
    <t>2014-2017</t>
  </si>
  <si>
    <r>
      <t>Проектирование  строительства (реконструкции) надземных и подземных пешеходных переходов</t>
    </r>
    <r>
      <rPr>
        <sz val="11"/>
        <color indexed="10"/>
        <rFont val="Times New Roman"/>
        <family val="1"/>
        <charset val="204"/>
      </rPr>
      <t xml:space="preserve"> </t>
    </r>
  </si>
  <si>
    <t>Приобретение ограничивающих пешеходных  ограждений и выполнение работ по их установке для нужд городского округа Тольятти</t>
  </si>
  <si>
    <t>Проведение акций "Внимание дети!", "Внимание пешеход!" "Вежливый водитель", "Зебра"; привлечение информационных и рекламных агенств к проведению профилактических акций, направленных на укрепление дисциплины участников дорожного движения.</t>
  </si>
  <si>
    <t>Создание видео- и телевизионной информационно-пропагандистской продукции по безопасности дорожного движения.</t>
  </si>
  <si>
    <t xml:space="preserve">Закупка заготовок  дорожных знаков                                                          </t>
  </si>
  <si>
    <t>Приобретение спецтехники</t>
  </si>
  <si>
    <t>Приобретение мебели, компьютерной техники, оргтехники, носителей иформации.</t>
  </si>
  <si>
    <t xml:space="preserve">Приобретение материалов для содержания ТСОДД, ремонта остановочных павильонов   </t>
  </si>
  <si>
    <t>Модернизация светофорных объектов</t>
  </si>
  <si>
    <t xml:space="preserve">Устройство парковочных площадок, карманов  и стоянок                                               </t>
  </si>
  <si>
    <t xml:space="preserve">Изготовление и установка табличек на остановочных пунктах                                                     </t>
  </si>
  <si>
    <t xml:space="preserve">Приобретение специальных транспортных средств (автовышек) для обслуживания контактной сети троллейбусов     </t>
  </si>
  <si>
    <t>Нанесение горизонтальной дорожной разметки</t>
  </si>
  <si>
    <t>Проектирование реконструкции пересечений автодорог</t>
  </si>
  <si>
    <t>_____________________________________________________________________________________________________________________________________________________________________________________________________________________</t>
  </si>
  <si>
    <t xml:space="preserve">Выполнение проектно-изыскательских работ для обеспечения дорожной деятельности в отношении автодорог городского округа Тольятти, расположенных в зоне застройки индивидуальными жилыми домами </t>
  </si>
  <si>
    <t>Капитальный ремонт автодорог городского округа Тольятти, расположенных в зоне застройки индивидуальными жилыми домами</t>
  </si>
  <si>
    <t>Строительство автодорог  городского округа Тольятти, расположенных в зоне застройки индивидуальными жилыми домами</t>
  </si>
  <si>
    <t>Ремонт автодорог городского округа Тольятти, расположенных в зоне застройки индивидуальными жилыми домами</t>
  </si>
  <si>
    <t xml:space="preserve">Диагностика путепроводов городского округа Тольятти  </t>
  </si>
  <si>
    <t>Приобретение  дорожных знаков и выполнение работ по их установке</t>
  </si>
  <si>
    <t>Осуществление технологического присоединения энергопринимающих устройств объектов</t>
  </si>
  <si>
    <t>Приобретение автобусов, работающих на газомоторном топливе, путём заключения муниципального контракта на оказание услуг финансовой аренды (лизинга)</t>
  </si>
  <si>
    <t xml:space="preserve">Приобретение автобусов "МАЗ" (низкопольные) на компримированном природном газе          </t>
  </si>
  <si>
    <t xml:space="preserve">Мероприятие по приобретению автобусов вместимостью более 18 мест на условиях лизинга, 2012г. - 102 ед.                     </t>
  </si>
  <si>
    <t>Проведение исследования по вопросам эффективности профилактики детского дорожно-транспортного травматизма в образовательных учреждениях</t>
  </si>
  <si>
    <t xml:space="preserve">Приобретение пешеходных и барьерных ограждений  </t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</si>
  <si>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движения.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</si>
  <si>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</si>
  <si>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</si>
  <si>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Задача подпрограммы: совершенствование системы мер по предупреждению дорожно-транспортных  происшествий</t>
  </si>
  <si>
    <t>Задача подпрограммы: повышение эффективности планирования работ по строительству,  реконструкции,  ремонту и содержанию автодорог</t>
  </si>
  <si>
    <t>Задача 2 муниципальной программы: Повышение уровня благоустройства зоны застройки индивидуальными жилыми домами городского округа Тольятти за счет капитального ремонта, строительства и ремонта автомобильных дорог</t>
  </si>
  <si>
    <t>Задача подпрограммы: приведение в нормативное состояние автомобильных дорог городского округа Тольятти, расположенных в зоне застройки индивидуальными жилыми домами за счет увеличения их площади и  пропускной способности</t>
  </si>
  <si>
    <t>Задача подпрограммы: совершенствование технического и технологического обеспечения транспортного обслуживания</t>
  </si>
  <si>
    <t>Задача 3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</si>
  <si>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4 муниципальной программы: Увеличение протяженности, пропускной способности и приведение в нормативное состояние атомобильных дорог общего пользования местного значения городского округа Тольятти</t>
  </si>
  <si>
    <t>Задача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</si>
  <si>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Задача подпрограммы: выполнение мероприятий по организации  дорожного движения</t>
  </si>
  <si>
    <t>Задача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</si>
  <si>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</si>
  <si>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подпрограммы: оптимизация режимов движения на участках улично-дорожной сети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дорожного движения</t>
  </si>
  <si>
    <t>Цель подпрограммы: Повышение уровня благоустройства зоны застройки индивидуальными жилыми домами городского округа Тольятти за счет капитального ремонта, строительства и ремонта автомобильных дорог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</si>
  <si>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</si>
  <si>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подпрограммы: оптимизация структуры парков транспортных средств и ускорение обновления их состава</t>
  </si>
  <si>
    <t>Цель подпрограммы: Увеличение протяженности, пропускной способности и приведение в нормативное состояние атомобильных дорог общего пользования местного значения городского округа Тольятти</t>
  </si>
  <si>
    <t>Задача подпрограммы: проектирование, строительство, реконструкция, капитальный ремонт и ремонт автомобильных дорог общего пользования местного значения городского округа Тольятти</t>
  </si>
  <si>
    <t>Строительство дорог общего пользования местного значения городского округа Тольятти</t>
  </si>
  <si>
    <t>Реконструкция дорог общего пользования местного значения городского округа Тольятти</t>
  </si>
  <si>
    <t>Цель подпрограммы: Содействие экономическому и социальному развитию г.о.Тольятти, повышению уровня жизни горожан за счет совершенствования и развития улично-дорожной сети в соответствии с их нуждами.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</si>
  <si>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</si>
  <si>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</si>
  <si>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</si>
  <si>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2014-2018</t>
  </si>
  <si>
    <t>Капитальный ремонт дорог общего пользования местного значения городского округа Тольятти</t>
  </si>
  <si>
    <t>Задача 5 муниципальной программы: Содействие экономическому и социальному развитию городского округа Тольятти, повышению уровня жизни горожан за счет совершенствования и развития улично-дорожной сети в соответствии с их нуждами</t>
  </si>
  <si>
    <t xml:space="preserve">Приобретение автобусов,  работающих на компримированном природном газе                     </t>
  </si>
  <si>
    <t>оплата принятых в 2015 году обязательств</t>
  </si>
  <si>
    <t>ИТОГО ПО ПОДПРОГРАММЕ "ПБДД"                                                 без учета оплаты принятых в 2015 году обязательств</t>
  </si>
  <si>
    <t>ИТОГО ПО ПОДПРОГРАММЕ "ПБДД"                                                   с учетом оплаты принятых в 2015 году обязательств</t>
  </si>
  <si>
    <t>ИТОГО ПО ПОДПРОГРАММЕ "МРАД"                                                          без учета оплаты принятых в 2015 году обязательств</t>
  </si>
  <si>
    <t>ИТОГО ПО ПОДПРОГРАММЕ "МРАД"                                                     с учетом оплаты принятых в 2015 году обязательств</t>
  </si>
  <si>
    <t>ВСЕГО  ПО МУНИЦИПАЛЬНОЙ ПРОГРАММЕ с учетом оплаты принятых в 2015 году обязательств</t>
  </si>
  <si>
    <t>ВСЕГО  ПО МУНИЦИПАЛЬНОЙ ПРОГРАММЕ без учета оплаты принятых в 2015 году обязательств</t>
  </si>
  <si>
    <t>Х</t>
  </si>
  <si>
    <t>2016        (оплата принятых в 2015 г. обязательств)</t>
  </si>
  <si>
    <t>Мероприятия по решению неотложных задач по приведению в нормативное состояние автомобильных дорог местного значения городского округа Тольятти</t>
  </si>
  <si>
    <r>
      <t>Содержание автодорог,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1"/>
        <color indexed="10"/>
        <rFont val="Times New Roman"/>
        <family val="1"/>
        <charset val="204"/>
      </rPr>
      <t xml:space="preserve"> </t>
    </r>
  </si>
  <si>
    <t>Приложение 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"Развитие трансопртной системы и дорожного хозяйства городского округа Тольятти на 2014-2020 гг."</t>
  </si>
  <si>
    <t xml:space="preserve">Перечень мероприятий муниципальной программы"Развитие транспортной системы и дорожного хозяйства городского округа Тольятти на 2014-2020 гг." </t>
  </si>
  <si>
    <t xml:space="preserve">Подпрограмма "Повышение безопасности дорожного движения на период 2014-2020 гг."                       </t>
  </si>
  <si>
    <t>Подпрограмма "Развитие автомобильных дорог городского округа Тольятти, расположенных в зоне застройки индивидуальными жилыми домами на 2014-2020 гг."</t>
  </si>
  <si>
    <t>Подпрограмма "Развитие  городского пассажирского транспорта в городском округе Тольяттина период 2014-2020 гг."</t>
  </si>
  <si>
    <t xml:space="preserve">Подпрограмма"Модернизация и развитие автомобильных дорог  общего пользования местного значения  городского округа  Тольятти на 2014 -2020 гг." </t>
  </si>
  <si>
    <t>Подпрограмма "Содержание улично-дорожной сети на 2014-2020 гг."</t>
  </si>
  <si>
    <t>Задача подпрограммы: обеспечение перевозки пассажиров на маршрутах, финансируемых за счет средств бюджета городского округа Тольятти</t>
  </si>
  <si>
    <t>Устройство пешеходных дорожек (ликвидация места разворота транспортных средств)</t>
  </si>
  <si>
    <t>2015-2019</t>
  </si>
  <si>
    <t>Предоставление субсидии исполнителям, оказывающим услуги по перевозке пассажиров и багажа транспортом общего пользования и финансируемым за счёт средств бюджета городского округа Тольятти</t>
  </si>
  <si>
    <t xml:space="preserve">Устройство линий наружного электроосвещения      </t>
  </si>
  <si>
    <t xml:space="preserve">Департамент дорожного хозяйства и транспорта  администрации городского округа Тольятти </t>
  </si>
  <si>
    <t>Департамент дорожного хозяйства и транспорта администрации городского округа Тольятти</t>
  </si>
  <si>
    <t>Департамент дорожного хозяйства и транспорта  администрации городского округа Тольятти</t>
  </si>
  <si>
    <t xml:space="preserve">Департамент дорожного хозяйства и транспорта  администрации городского округа Тольятти                                   </t>
  </si>
  <si>
    <t>Департамент дорожного хозяйства и транспорта  администрации городского округа Тольятти                              МКУ "ЦОДД ГОТ"</t>
  </si>
  <si>
    <t>Департамент дорожного хозяйства и транспорта  администрации городского округа Тольятти                         МКУ "ЦОДД ГОТ"</t>
  </si>
  <si>
    <t xml:space="preserve">Департамент дорожного хозяйства и транспорта  администрации городского округа Тольятти                           </t>
  </si>
  <si>
    <t>Департамент образования администрации городского округа Тольятти</t>
  </si>
  <si>
    <t xml:space="preserve">Департамент общественной безопасности администрации городского округа Тольятти </t>
  </si>
  <si>
    <t>Депаратмент образования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</si>
  <si>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</si>
  <si>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 xml:space="preserve">Департамент дорожного хозяйства и транспорта  администрации городского округа Тольятти                              </t>
  </si>
  <si>
    <t xml:space="preserve">Департамент дорожного хозяйства и транспорта администрации городского округа Тольятти                            </t>
  </si>
  <si>
    <t>Депаратмент дорожного хозяйства, транспорта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</si>
  <si>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</si>
  <si>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</si>
  <si>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</si>
  <si>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</si>
  <si>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       МКУ "ЦОДД ГОТ"</t>
  </si>
  <si>
    <t>Департамент дорожного хозяйства и транспорта          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</si>
  <si>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Департамент градостроительной деятельности администрации городского округа Тольятти</t>
  </si>
  <si>
    <t xml:space="preserve">Департамент дорожного хозяйства и транспорта администрации городского округа Тольятти </t>
  </si>
  <si>
    <t xml:space="preserve">Департамент по управлению муниципальным имуществом администрации городского округа Тольятти </t>
  </si>
  <si>
    <t xml:space="preserve">Департамент дорожного хозяйства и транспорта  администрации городского округа Тольятти                                Департамент градостроительной деятельности администрации городского округа Тольятти                Департамент по управлению муниципальным имуществом администрации городского округа Тольятти </t>
  </si>
  <si>
    <t>Приобретение низкопольных троллейбусов, путем заключения муниципального контракта на оказание услуг финансовой аренды (лизинга)</t>
  </si>
  <si>
    <t xml:space="preserve">Устройство светофорных объектов для  приведения объектов городского округа Тольятти в соответствие с изменениями в  ГОСТ Р 52289-2004                                                                                                                                                               
                                                                                                                                                           </t>
  </si>
  <si>
    <t xml:space="preserve">Департамент городского хозяйства  администрации городского округа Тольятти, департамент дорожного хозяйства и транспорта администрации городского округа Тольятти </t>
  </si>
  <si>
    <t>2017-2019</t>
  </si>
  <si>
    <t>2017-2018</t>
  </si>
  <si>
    <t>Выполнение проектно-изыскательских работ по капитальному ремонту путепроводов, подземных пешеходных переходов и мостов</t>
  </si>
  <si>
    <t xml:space="preserve">Проектирование капремонта (ремонта) надземных и подземных пешеходных переходов
</t>
  </si>
  <si>
    <t xml:space="preserve">Капремонт (ремонт) надземных и подземных пешеходных переходов
</t>
  </si>
  <si>
    <t>МП</t>
  </si>
  <si>
    <t>РД от 06.12</t>
  </si>
  <si>
    <t>откл</t>
  </si>
  <si>
    <t xml:space="preserve">Содержание   надземных и подземных пешеходных переходов </t>
  </si>
  <si>
    <t>Ремонт надземных пешеходных переходов (мостов - трасса М5 "Москва-Челябинск", путепроводов - пешеходный переход Автозаводское шоссе")</t>
  </si>
  <si>
    <t>2016-2018</t>
  </si>
  <si>
    <t xml:space="preserve">Департамент финансов  администрации городского округа Тольятти </t>
  </si>
  <si>
    <t xml:space="preserve">Исполнение судебного решения, вступившего в законную силу, касающегося уплаты городскими округами основного долга  по муниципальному контракту 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</si>
  <si>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</si>
  <si>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2018-2019</t>
  </si>
  <si>
    <t>2016-2018, 2020</t>
  </si>
  <si>
    <t>2014-2019</t>
  </si>
  <si>
    <t>2014, 2016</t>
  </si>
  <si>
    <t>2014-2015</t>
  </si>
  <si>
    <t>Проектно-изыскательские работы по устройству линий наружного электроосвещения, в т.ч. инженерные изыскания; экспертиза выполненных работ</t>
  </si>
  <si>
    <t>Устройство  искусственных дорожных неровностей, в т.ч. экспертиза выполненных работ</t>
  </si>
  <si>
    <t>Проектирование устройства пешеходных дорожек, в т.ч. экспертиза выполненных работ</t>
  </si>
  <si>
    <t>Отсыпка автомобильных дорог городского округа Тольятти, расположенных в зоне застройки индивидуальными жилыми домами асфальтогранулятом,  в т.ч. экспертиза выполненных работ</t>
  </si>
  <si>
    <t>Выполнение проектно-изыскательских работ по капитальному ремонту, ремонту дорог общего пользования местного значения городского округа Тольятти, в т.ч. диагностика автодорог</t>
  </si>
  <si>
    <t>Ремонт дорог общего пользования местного значения городского округа Тольятти, в т.ч. экспертиза выполненных работ:</t>
  </si>
  <si>
    <t>Приложение № 1                                                                                                                                  к  постановлению администрации городского округа Тольятти                              "_____" _______________2018г. № _______________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</si>
  <si>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      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</si>
  <si>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</si>
  <si>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2014, 2017-2020</t>
  </si>
  <si>
    <t>2014, 2018-2019</t>
  </si>
  <si>
    <t>2014, 2020</t>
  </si>
  <si>
    <t>2014, 2017,2019</t>
  </si>
  <si>
    <t xml:space="preserve">Выполнение проектно-изыскательских работ для обеспечения дорожной деятельности в отношении дорог местного значения городского округа Тольятти, в т.ч. геодезические работы 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</si>
</sst>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_р_."/>
    <numFmt numFmtId="166" formatCode="0.0"/>
    <numFmt numFmtId="167" formatCode="#,##0_р_."/>
  </numFmts>
  <fonts count="5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b/>
      <sz val="9"/>
      <name val="Arial Cyr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9"/>
      <color indexed="8"/>
      <name val="Arial Cyr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b/>
      <sz val="10"/>
      <color theme="1"/>
      <name val="Arial Cyr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indexed="8"/>
      <name val="Arial Cyr"/>
      <charset val="204"/>
    </font>
    <font>
      <b/>
      <sz val="12"/>
      <color theme="1"/>
      <name val="Arial Cyr"/>
      <charset val="204"/>
    </font>
    <font>
      <b/>
      <sz val="9"/>
      <color theme="1"/>
      <name val="Arial Cyr"/>
      <charset val="204"/>
    </font>
    <font>
      <sz val="10"/>
      <color theme="0"/>
      <name val="Arial Cyr"/>
      <charset val="204"/>
    </font>
    <font>
      <sz val="11"/>
      <color theme="0"/>
      <name val="Arial Cyr"/>
      <charset val="204"/>
    </font>
    <font>
      <b/>
      <sz val="10"/>
      <color theme="0"/>
      <name val="Arial Cyr"/>
      <charset val="204"/>
    </font>
    <font>
      <b/>
      <sz val="9"/>
      <color theme="0"/>
      <name val="Arial Cyr"/>
      <charset val="204"/>
    </font>
    <font>
      <b/>
      <sz val="14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4"/>
      <color theme="0"/>
      <name val="Arial Cyr"/>
      <charset val="204"/>
    </font>
    <font>
      <b/>
      <sz val="14"/>
      <color theme="0"/>
      <name val="Arial Narrow"/>
      <family val="2"/>
      <charset val="204"/>
    </font>
    <font>
      <b/>
      <sz val="14"/>
      <color theme="0"/>
      <name val="Arial Cyr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9"/>
      <color theme="0"/>
      <name val="Times New Roman"/>
      <family val="1"/>
      <charset val="204"/>
    </font>
    <font>
      <sz val="9"/>
      <color theme="0"/>
      <name val="Arial Cyr"/>
      <charset val="204"/>
    </font>
    <font>
      <sz val="12"/>
      <color theme="0"/>
      <name val="Arial Cyr"/>
      <charset val="204"/>
    </font>
    <font>
      <sz val="12"/>
      <color theme="0"/>
      <name val="Times New Roman"/>
      <family val="1"/>
      <charset val="204"/>
    </font>
    <font>
      <sz val="20"/>
      <color theme="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Arial Cyr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  <font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7" fillId="0" borderId="0"/>
    <xf numFmtId="0" fontId="7" fillId="0" borderId="0"/>
    <xf numFmtId="0" fontId="6" fillId="0" borderId="0"/>
    <xf numFmtId="0" fontId="4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8" fillId="0" borderId="0" xfId="0" applyFont="1" applyFill="1"/>
    <xf numFmtId="0" fontId="0" fillId="0" borderId="0" xfId="0" applyFont="1" applyFill="1"/>
    <xf numFmtId="0" fontId="11" fillId="0" borderId="0" xfId="0" applyFont="1" applyFill="1"/>
    <xf numFmtId="0" fontId="14" fillId="0" borderId="0" xfId="0" applyFont="1" applyFill="1"/>
    <xf numFmtId="0" fontId="0" fillId="0" borderId="0" xfId="0" applyFill="1" applyAlignment="1"/>
    <xf numFmtId="0" fontId="15" fillId="0" borderId="1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textRotation="90" wrapText="1"/>
    </xf>
    <xf numFmtId="0" fontId="19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0" fillId="0" borderId="1" xfId="0" applyFont="1" applyFill="1" applyBorder="1" applyAlignment="1">
      <alignment horizontal="center" vertical="center"/>
    </xf>
    <xf numFmtId="0" fontId="8" fillId="0" borderId="0" xfId="0" applyFont="1" applyFill="1" applyAlignment="1"/>
    <xf numFmtId="167" fontId="0" fillId="0" borderId="0" xfId="0" applyNumberFormat="1" applyFill="1"/>
    <xf numFmtId="164" fontId="15" fillId="0" borderId="0" xfId="0" applyNumberFormat="1" applyFont="1" applyFill="1" applyAlignment="1">
      <alignment horizontal="center"/>
    </xf>
    <xf numFmtId="165" fontId="17" fillId="0" borderId="1" xfId="0" applyNumberFormat="1" applyFont="1" applyFill="1" applyBorder="1" applyAlignment="1">
      <alignment horizontal="center" vertical="center"/>
    </xf>
    <xf numFmtId="0" fontId="23" fillId="0" borderId="0" xfId="0" applyFont="1" applyFill="1"/>
    <xf numFmtId="0" fontId="24" fillId="0" borderId="0" xfId="0" applyFont="1" applyFill="1"/>
    <xf numFmtId="0" fontId="25" fillId="0" borderId="0" xfId="0" applyFont="1" applyFill="1"/>
    <xf numFmtId="0" fontId="12" fillId="0" borderId="0" xfId="0" applyFont="1" applyFill="1"/>
    <xf numFmtId="0" fontId="28" fillId="0" borderId="0" xfId="0" applyFont="1" applyFill="1"/>
    <xf numFmtId="0" fontId="30" fillId="0" borderId="0" xfId="0" applyFont="1" applyFill="1"/>
    <xf numFmtId="0" fontId="12" fillId="0" borderId="0" xfId="0" applyFont="1" applyFill="1" applyAlignment="1">
      <alignment horizontal="center"/>
    </xf>
    <xf numFmtId="0" fontId="31" fillId="0" borderId="1" xfId="0" applyFont="1" applyFill="1" applyBorder="1" applyAlignment="1">
      <alignment horizontal="center" vertical="center"/>
    </xf>
    <xf numFmtId="166" fontId="21" fillId="0" borderId="1" xfId="0" applyNumberFormat="1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 wrapText="1"/>
    </xf>
    <xf numFmtId="0" fontId="27" fillId="0" borderId="0" xfId="0" applyFont="1" applyFill="1" applyAlignment="1">
      <alignment vertical="center"/>
    </xf>
    <xf numFmtId="0" fontId="35" fillId="0" borderId="0" xfId="0" applyFont="1" applyFill="1"/>
    <xf numFmtId="0" fontId="29" fillId="0" borderId="0" xfId="0" applyFont="1" applyFill="1"/>
    <xf numFmtId="0" fontId="28" fillId="0" borderId="0" xfId="0" applyFont="1" applyFill="1" applyAlignment="1"/>
    <xf numFmtId="0" fontId="36" fillId="0" borderId="0" xfId="0" applyFont="1" applyFill="1"/>
    <xf numFmtId="0" fontId="37" fillId="0" borderId="0" xfId="0" applyFont="1" applyFill="1"/>
    <xf numFmtId="0" fontId="38" fillId="0" borderId="0" xfId="0" applyFont="1" applyFill="1" applyAlignment="1">
      <alignment horizontal="center"/>
    </xf>
    <xf numFmtId="0" fontId="39" fillId="0" borderId="0" xfId="0" applyFont="1" applyFill="1"/>
    <xf numFmtId="0" fontId="40" fillId="0" borderId="0" xfId="0" applyFont="1" applyFill="1"/>
    <xf numFmtId="0" fontId="33" fillId="0" borderId="0" xfId="0" applyFont="1" applyFill="1"/>
    <xf numFmtId="0" fontId="32" fillId="0" borderId="0" xfId="0" applyFont="1" applyFill="1" applyAlignment="1">
      <alignment vertical="center"/>
    </xf>
    <xf numFmtId="0" fontId="38" fillId="0" borderId="0" xfId="0" applyFont="1" applyFill="1"/>
    <xf numFmtId="0" fontId="34" fillId="0" borderId="0" xfId="0" applyFont="1" applyFill="1"/>
    <xf numFmtId="0" fontId="41" fillId="0" borderId="0" xfId="0" applyFont="1" applyFill="1" applyBorder="1" applyAlignment="1">
      <alignment horizontal="center" vertical="center"/>
    </xf>
    <xf numFmtId="0" fontId="42" fillId="0" borderId="0" xfId="3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vertical="center" wrapText="1"/>
    </xf>
    <xf numFmtId="164" fontId="44" fillId="0" borderId="0" xfId="0" applyNumberFormat="1" applyFont="1" applyFill="1" applyBorder="1" applyAlignment="1">
      <alignment horizontal="center" vertical="center"/>
    </xf>
    <xf numFmtId="167" fontId="43" fillId="0" borderId="0" xfId="0" applyNumberFormat="1" applyFont="1" applyFill="1"/>
    <xf numFmtId="0" fontId="45" fillId="0" borderId="0" xfId="0" applyFont="1" applyFill="1"/>
    <xf numFmtId="165" fontId="41" fillId="0" borderId="0" xfId="5" applyNumberFormat="1" applyFont="1" applyFill="1" applyBorder="1" applyAlignment="1">
      <alignment horizontal="left" vertical="center" wrapText="1"/>
    </xf>
    <xf numFmtId="0" fontId="43" fillId="0" borderId="0" xfId="0" applyFont="1" applyFill="1" applyBorder="1" applyAlignment="1">
      <alignment horizontal="left" vertical="center"/>
    </xf>
    <xf numFmtId="0" fontId="46" fillId="0" borderId="0" xfId="0" applyFont="1" applyFill="1" applyAlignment="1">
      <alignment horizontal="center" vertical="center"/>
    </xf>
    <xf numFmtId="0" fontId="47" fillId="0" borderId="0" xfId="0" applyFont="1" applyFill="1" applyAlignment="1">
      <alignment horizontal="center" vertical="center"/>
    </xf>
    <xf numFmtId="0" fontId="47" fillId="0" borderId="0" xfId="0" applyFont="1" applyFill="1" applyAlignment="1">
      <alignment vertical="center"/>
    </xf>
    <xf numFmtId="167" fontId="48" fillId="0" borderId="0" xfId="0" applyNumberFormat="1" applyFont="1" applyFill="1" applyAlignment="1">
      <alignment vertical="center"/>
    </xf>
    <xf numFmtId="167" fontId="49" fillId="0" borderId="0" xfId="0" applyNumberFormat="1" applyFont="1" applyFill="1" applyAlignment="1">
      <alignment vertical="center"/>
    </xf>
    <xf numFmtId="167" fontId="37" fillId="0" borderId="0" xfId="0" applyNumberFormat="1" applyFont="1" applyFill="1"/>
    <xf numFmtId="4" fontId="38" fillId="0" borderId="0" xfId="0" applyNumberFormat="1" applyFont="1" applyFill="1"/>
    <xf numFmtId="164" fontId="46" fillId="0" borderId="0" xfId="0" applyNumberFormat="1" applyFont="1" applyFill="1" applyAlignment="1">
      <alignment vertical="center"/>
    </xf>
    <xf numFmtId="4" fontId="39" fillId="0" borderId="0" xfId="0" applyNumberFormat="1" applyFont="1" applyFill="1"/>
    <xf numFmtId="166" fontId="45" fillId="0" borderId="0" xfId="0" applyNumberFormat="1" applyFont="1" applyFill="1"/>
    <xf numFmtId="0" fontId="50" fillId="0" borderId="0" xfId="0" applyFont="1" applyFill="1"/>
    <xf numFmtId="166" fontId="37" fillId="0" borderId="0" xfId="0" applyNumberFormat="1" applyFont="1" applyFill="1"/>
    <xf numFmtId="166" fontId="39" fillId="0" borderId="0" xfId="0" applyNumberFormat="1" applyFont="1" applyFill="1"/>
    <xf numFmtId="166" fontId="50" fillId="0" borderId="0" xfId="0" applyNumberFormat="1" applyFont="1" applyFill="1"/>
    <xf numFmtId="4" fontId="46" fillId="0" borderId="0" xfId="0" applyNumberFormat="1" applyFont="1" applyFill="1" applyAlignment="1">
      <alignment vertical="center"/>
    </xf>
    <xf numFmtId="4" fontId="51" fillId="0" borderId="0" xfId="0" applyNumberFormat="1" applyFont="1" applyFill="1"/>
    <xf numFmtId="164" fontId="37" fillId="0" borderId="0" xfId="0" applyNumberFormat="1" applyFont="1" applyFill="1"/>
    <xf numFmtId="164" fontId="51" fillId="0" borderId="0" xfId="0" applyNumberFormat="1" applyFont="1" applyFill="1"/>
    <xf numFmtId="166" fontId="38" fillId="0" borderId="0" xfId="0" applyNumberFormat="1" applyFont="1" applyFill="1"/>
    <xf numFmtId="0" fontId="46" fillId="0" borderId="0" xfId="0" applyFont="1" applyFill="1" applyAlignment="1">
      <alignment vertical="center"/>
    </xf>
    <xf numFmtId="0" fontId="52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166" fontId="42" fillId="0" borderId="0" xfId="0" applyNumberFormat="1" applyFont="1" applyFill="1" applyAlignment="1">
      <alignment vertical="center"/>
    </xf>
    <xf numFmtId="0" fontId="53" fillId="0" borderId="0" xfId="0" applyFont="1" applyFill="1" applyAlignment="1">
      <alignment vertical="center"/>
    </xf>
    <xf numFmtId="43" fontId="46" fillId="0" borderId="0" xfId="5" applyFont="1" applyFill="1" applyAlignment="1">
      <alignment vertical="center"/>
    </xf>
    <xf numFmtId="167" fontId="21" fillId="0" borderId="1" xfId="0" applyNumberFormat="1" applyFont="1" applyFill="1" applyBorder="1" applyAlignment="1">
      <alignment horizontal="center" vertical="center" wrapText="1"/>
    </xf>
    <xf numFmtId="165" fontId="54" fillId="0" borderId="1" xfId="0" applyNumberFormat="1" applyFont="1" applyFill="1" applyBorder="1" applyAlignment="1">
      <alignment horizontal="center" vertical="center"/>
    </xf>
    <xf numFmtId="165" fontId="26" fillId="0" borderId="1" xfId="0" applyNumberFormat="1" applyFont="1" applyFill="1" applyBorder="1" applyAlignment="1">
      <alignment horizontal="center" vertical="center" wrapText="1"/>
    </xf>
    <xf numFmtId="165" fontId="26" fillId="0" borderId="1" xfId="0" applyNumberFormat="1" applyFont="1" applyFill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center" vertical="center" wrapText="1"/>
    </xf>
    <xf numFmtId="165" fontId="26" fillId="0" borderId="1" xfId="0" applyNumberFormat="1" applyFont="1" applyFill="1" applyBorder="1" applyAlignment="1">
      <alignment vertical="center"/>
    </xf>
    <xf numFmtId="165" fontId="21" fillId="0" borderId="1" xfId="0" applyNumberFormat="1" applyFont="1" applyFill="1" applyBorder="1" applyAlignment="1">
      <alignment horizontal="center" vertical="center"/>
    </xf>
    <xf numFmtId="165" fontId="54" fillId="0" borderId="1" xfId="0" applyNumberFormat="1" applyFont="1" applyFill="1" applyBorder="1" applyAlignment="1">
      <alignment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center" vertical="center" wrapText="1"/>
    </xf>
    <xf numFmtId="165" fontId="21" fillId="0" borderId="1" xfId="5" applyNumberFormat="1" applyFont="1" applyFill="1" applyBorder="1" applyAlignment="1">
      <alignment horizontal="center" vertical="center" wrapText="1"/>
    </xf>
    <xf numFmtId="167" fontId="21" fillId="0" borderId="1" xfId="5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166" fontId="32" fillId="0" borderId="1" xfId="0" applyNumberFormat="1" applyFont="1" applyFill="1" applyBorder="1" applyAlignment="1">
      <alignment horizontal="center" vertical="center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3" fontId="30" fillId="0" borderId="0" xfId="0" applyNumberFormat="1" applyFont="1" applyFill="1"/>
    <xf numFmtId="164" fontId="30" fillId="0" borderId="0" xfId="0" applyNumberFormat="1" applyFont="1" applyFill="1"/>
    <xf numFmtId="165" fontId="17" fillId="0" borderId="1" xfId="5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/>
    <xf numFmtId="167" fontId="8" fillId="0" borderId="0" xfId="0" applyNumberFormat="1" applyFont="1" applyFill="1"/>
    <xf numFmtId="0" fontId="17" fillId="0" borderId="1" xfId="0" applyFont="1" applyFill="1" applyBorder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21" fillId="0" borderId="1" xfId="5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 applyBorder="1"/>
    <xf numFmtId="0" fontId="10" fillId="0" borderId="0" xfId="0" applyFont="1" applyFill="1" applyBorder="1"/>
    <xf numFmtId="164" fontId="57" fillId="0" borderId="1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/>
    <xf numFmtId="0" fontId="10" fillId="0" borderId="0" xfId="0" applyFont="1" applyFill="1"/>
    <xf numFmtId="0" fontId="5" fillId="0" borderId="0" xfId="0" applyFont="1" applyFill="1" applyAlignment="1">
      <alignment horizontal="right" vertical="top" wrapText="1"/>
    </xf>
    <xf numFmtId="3" fontId="56" fillId="0" borderId="1" xfId="0" applyNumberFormat="1" applyFont="1" applyFill="1" applyBorder="1" applyAlignment="1">
      <alignment horizontal="center" vertical="center"/>
    </xf>
    <xf numFmtId="167" fontId="54" fillId="0" borderId="1" xfId="0" applyNumberFormat="1" applyFont="1" applyFill="1" applyBorder="1" applyAlignment="1">
      <alignment horizontal="center" vertical="center"/>
    </xf>
    <xf numFmtId="4" fontId="43" fillId="0" borderId="0" xfId="0" applyNumberFormat="1" applyFont="1" applyFill="1"/>
    <xf numFmtId="166" fontId="21" fillId="0" borderId="1" xfId="0" applyNumberFormat="1" applyFont="1" applyFill="1" applyBorder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 wrapText="1"/>
    </xf>
    <xf numFmtId="164" fontId="21" fillId="0" borderId="1" xfId="5" applyNumberFormat="1" applyFont="1" applyFill="1" applyBorder="1" applyAlignment="1">
      <alignment horizontal="center" vertical="center"/>
    </xf>
    <xf numFmtId="164" fontId="21" fillId="0" borderId="1" xfId="5" applyNumberFormat="1" applyFont="1" applyFill="1" applyBorder="1" applyAlignment="1" applyProtection="1">
      <alignment horizontal="center" vertical="center" wrapText="1"/>
    </xf>
    <xf numFmtId="164" fontId="21" fillId="0" borderId="1" xfId="4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31" fillId="0" borderId="0" xfId="0" applyNumberFormat="1" applyFont="1" applyFill="1" applyAlignment="1">
      <alignment horizontal="center"/>
    </xf>
    <xf numFmtId="164" fontId="19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right" vertical="top" wrapText="1"/>
    </xf>
    <xf numFmtId="0" fontId="29" fillId="0" borderId="0" xfId="0" applyFont="1" applyFill="1" applyAlignment="1">
      <alignment horizontal="center" vertical="top" wrapText="1"/>
    </xf>
    <xf numFmtId="0" fontId="28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166" fontId="28" fillId="0" borderId="0" xfId="0" applyNumberFormat="1" applyFont="1" applyFill="1" applyBorder="1" applyAlignment="1">
      <alignment horizontal="center" vertical="center" wrapText="1"/>
    </xf>
    <xf numFmtId="164" fontId="31" fillId="0" borderId="1" xfId="0" applyNumberFormat="1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 wrapText="1"/>
    </xf>
    <xf numFmtId="164" fontId="50" fillId="0" borderId="0" xfId="0" applyNumberFormat="1" applyFont="1" applyFill="1"/>
    <xf numFmtId="4" fontId="58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right" vertical="top" wrapText="1"/>
    </xf>
    <xf numFmtId="0" fontId="29" fillId="0" borderId="0" xfId="0" applyFont="1" applyFill="1" applyAlignment="1">
      <alignment horizontal="center" vertical="top" wrapText="1"/>
    </xf>
    <xf numFmtId="0" fontId="28" fillId="0" borderId="0" xfId="0" applyFont="1" applyFill="1" applyAlignment="1">
      <alignment wrapText="1"/>
    </xf>
    <xf numFmtId="0" fontId="1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/>
    </xf>
    <xf numFmtId="0" fontId="26" fillId="0" borderId="1" xfId="0" applyFont="1" applyFill="1" applyBorder="1" applyAlignment="1">
      <alignment horizontal="center" vertical="center" wrapText="1"/>
    </xf>
    <xf numFmtId="0" fontId="17" fillId="0" borderId="1" xfId="3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top"/>
    </xf>
    <xf numFmtId="165" fontId="41" fillId="0" borderId="3" xfId="5" applyNumberFormat="1" applyFont="1" applyFill="1" applyBorder="1" applyAlignment="1">
      <alignment horizontal="left" vertical="center" wrapText="1"/>
    </xf>
    <xf numFmtId="0" fontId="43" fillId="0" borderId="3" xfId="0" applyFont="1" applyFill="1" applyBorder="1" applyAlignment="1">
      <alignment horizontal="left" vertical="center"/>
    </xf>
    <xf numFmtId="167" fontId="48" fillId="0" borderId="0" xfId="0" applyNumberFormat="1" applyFont="1" applyFill="1" applyAlignment="1">
      <alignment wrapText="1"/>
    </xf>
    <xf numFmtId="0" fontId="37" fillId="0" borderId="0" xfId="0" applyFont="1" applyFill="1" applyAlignment="1">
      <alignment wrapText="1"/>
    </xf>
    <xf numFmtId="0" fontId="21" fillId="0" borderId="4" xfId="0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left" vertical="center"/>
    </xf>
    <xf numFmtId="0" fontId="5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21" fillId="0" borderId="4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165" fontId="21" fillId="0" borderId="4" xfId="0" applyNumberFormat="1" applyFont="1" applyFill="1" applyBorder="1" applyAlignment="1">
      <alignment horizontal="center" vertical="center" wrapText="1"/>
    </xf>
    <xf numFmtId="165" fontId="21" fillId="0" borderId="6" xfId="0" applyNumberFormat="1" applyFont="1" applyFill="1" applyBorder="1" applyAlignment="1">
      <alignment horizontal="center" vertical="center" wrapText="1"/>
    </xf>
    <xf numFmtId="165" fontId="21" fillId="0" borderId="5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1"/>
    <cellStyle name="Обычный 2 3" xfId="2"/>
    <cellStyle name="Обычный_Лист1" xfId="3"/>
    <cellStyle name="Обычный_Лист1_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341"/>
  <sheetViews>
    <sheetView tabSelected="1" view="pageBreakPreview" topLeftCell="A64" zoomScale="50" zoomScaleNormal="50" zoomScaleSheetLayoutView="50" workbookViewId="0">
      <selection activeCell="G75" sqref="G75"/>
    </sheetView>
  </sheetViews>
  <sheetFormatPr defaultColWidth="9.140625" defaultRowHeight="43.5" customHeight="1"/>
  <cols>
    <col min="1" max="1" width="5" style="5" customWidth="1"/>
    <col min="2" max="2" width="26.85546875" style="27" customWidth="1"/>
    <col min="3" max="3" width="21" style="24" customWidth="1"/>
    <col min="4" max="4" width="12" style="5" customWidth="1"/>
    <col min="5" max="5" width="11.85546875" style="4" customWidth="1"/>
    <col min="6" max="6" width="10.7109375" style="3" customWidth="1"/>
    <col min="7" max="7" width="12.42578125" style="3" customWidth="1"/>
    <col min="8" max="8" width="10.7109375" style="3" customWidth="1"/>
    <col min="9" max="9" width="9.85546875" style="3" customWidth="1"/>
    <col min="10" max="10" width="12" style="4" customWidth="1"/>
    <col min="11" max="11" width="10.28515625" style="3" customWidth="1"/>
    <col min="12" max="13" width="10.7109375" style="3" customWidth="1"/>
    <col min="14" max="14" width="9.85546875" style="3" customWidth="1"/>
    <col min="15" max="15" width="12.28515625" style="4" customWidth="1"/>
    <col min="16" max="16" width="10.42578125" style="3" customWidth="1"/>
    <col min="17" max="17" width="12.140625" style="3" customWidth="1"/>
    <col min="18" max="18" width="10.28515625" style="3" customWidth="1"/>
    <col min="19" max="19" width="9.42578125" style="3" customWidth="1"/>
    <col min="20" max="20" width="12.42578125" style="4" customWidth="1"/>
    <col min="21" max="21" width="12.42578125" style="3" customWidth="1"/>
    <col min="22" max="22" width="15.140625" style="3" customWidth="1"/>
    <col min="23" max="23" width="11.28515625" style="3" customWidth="1"/>
    <col min="24" max="24" width="10.7109375" style="5" customWidth="1"/>
    <col min="25" max="25" width="12.140625" style="4" customWidth="1"/>
    <col min="26" max="26" width="12.140625" style="3" customWidth="1"/>
    <col min="27" max="27" width="10.28515625" style="3" customWidth="1"/>
    <col min="28" max="28" width="7.7109375" style="3" customWidth="1"/>
    <col min="29" max="29" width="9.140625" style="3" customWidth="1"/>
    <col min="30" max="30" width="13.28515625" style="4" customWidth="1"/>
    <col min="31" max="31" width="12.7109375" style="3" customWidth="1"/>
    <col min="32" max="32" width="11.85546875" style="3" customWidth="1"/>
    <col min="33" max="33" width="9.5703125" style="3" customWidth="1"/>
    <col min="34" max="34" width="8.5703125" style="3" customWidth="1"/>
    <col min="35" max="35" width="13.7109375" style="4" customWidth="1"/>
    <col min="36" max="36" width="12.28515625" style="3" customWidth="1"/>
    <col min="37" max="37" width="14.28515625" style="3" customWidth="1"/>
    <col min="38" max="38" width="10" style="3" customWidth="1"/>
    <col min="39" max="39" width="8.42578125" style="3" customWidth="1"/>
    <col min="40" max="40" width="16.42578125" style="7" customWidth="1"/>
    <col min="41" max="41" width="14.5703125" style="3" bestFit="1" customWidth="1"/>
    <col min="42" max="42" width="11" style="3" bestFit="1" customWidth="1"/>
    <col min="43" max="16384" width="9.140625" style="3"/>
  </cols>
  <sheetData>
    <row r="1" spans="1:40" ht="50.25" customHeight="1">
      <c r="B1" s="31"/>
      <c r="C1" s="43"/>
      <c r="D1" s="25"/>
      <c r="E1" s="26"/>
      <c r="F1" s="25"/>
      <c r="G1" s="25"/>
      <c r="H1" s="25"/>
      <c r="I1" s="25"/>
      <c r="J1" s="26"/>
      <c r="K1" s="25"/>
      <c r="L1" s="25"/>
      <c r="M1" s="25"/>
      <c r="N1" s="25"/>
      <c r="O1" s="26"/>
      <c r="P1" s="25"/>
      <c r="Q1" s="25"/>
      <c r="R1" s="25"/>
      <c r="S1" s="25"/>
      <c r="T1" s="26"/>
      <c r="U1" s="25"/>
      <c r="V1" s="25"/>
      <c r="W1" s="25"/>
      <c r="X1" s="25"/>
      <c r="AI1" s="145" t="s">
        <v>180</v>
      </c>
      <c r="AJ1" s="145"/>
      <c r="AK1" s="145"/>
      <c r="AL1" s="145"/>
      <c r="AM1" s="145"/>
      <c r="AN1" s="145"/>
    </row>
    <row r="2" spans="1:40" ht="85.15" customHeight="1">
      <c r="B2" s="31"/>
      <c r="C2" s="43"/>
      <c r="D2" s="25"/>
      <c r="E2" s="26"/>
      <c r="F2" s="25"/>
      <c r="G2" s="25"/>
      <c r="H2" s="25"/>
      <c r="I2" s="25"/>
      <c r="J2" s="26"/>
      <c r="K2" s="25"/>
      <c r="L2" s="25"/>
      <c r="M2" s="25"/>
      <c r="N2" s="25"/>
      <c r="O2" s="26"/>
      <c r="P2" s="25"/>
      <c r="Q2" s="25"/>
      <c r="R2" s="25"/>
      <c r="S2" s="25"/>
      <c r="T2" s="26"/>
      <c r="U2" s="25"/>
      <c r="V2" s="25"/>
      <c r="W2" s="25"/>
      <c r="X2" s="25"/>
      <c r="AI2" s="117"/>
      <c r="AJ2" s="131"/>
      <c r="AK2" s="131"/>
      <c r="AL2" s="131"/>
      <c r="AM2" s="131"/>
      <c r="AN2" s="131"/>
    </row>
    <row r="3" spans="1:40" s="6" customFormat="1" ht="60.75" customHeight="1">
      <c r="A3" s="1"/>
      <c r="B3" s="30"/>
      <c r="C3" s="44"/>
      <c r="D3" s="34"/>
      <c r="E3" s="35"/>
      <c r="F3" s="36"/>
      <c r="G3" s="36"/>
      <c r="H3" s="36"/>
      <c r="I3" s="36"/>
      <c r="J3" s="146"/>
      <c r="K3" s="147"/>
      <c r="L3" s="147"/>
      <c r="M3" s="147"/>
      <c r="N3" s="147"/>
      <c r="O3" s="37"/>
      <c r="P3" s="37"/>
      <c r="Q3" s="37"/>
      <c r="R3" s="37"/>
      <c r="S3" s="37"/>
      <c r="T3" s="37"/>
      <c r="U3" s="37"/>
      <c r="V3" s="37"/>
      <c r="W3" s="37"/>
      <c r="X3" s="37"/>
      <c r="Y3" s="8"/>
      <c r="Z3" s="8"/>
      <c r="AA3" s="8"/>
      <c r="AB3" s="8"/>
      <c r="AC3" s="8"/>
      <c r="AD3" s="17"/>
      <c r="AE3" s="8"/>
      <c r="AF3" s="8"/>
      <c r="AG3" s="8"/>
      <c r="AH3" s="145" t="s">
        <v>116</v>
      </c>
      <c r="AI3" s="145"/>
      <c r="AJ3" s="145"/>
      <c r="AK3" s="145"/>
      <c r="AL3" s="145"/>
      <c r="AM3" s="145"/>
      <c r="AN3" s="145"/>
    </row>
    <row r="4" spans="1:40" s="6" customFormat="1" ht="60.75" customHeight="1">
      <c r="A4" s="1"/>
      <c r="B4" s="30"/>
      <c r="C4" s="44"/>
      <c r="D4" s="34"/>
      <c r="E4" s="35"/>
      <c r="F4" s="36"/>
      <c r="G4" s="36"/>
      <c r="H4" s="36"/>
      <c r="I4" s="36"/>
      <c r="J4" s="132"/>
      <c r="K4" s="133"/>
      <c r="L4" s="133"/>
      <c r="M4" s="133"/>
      <c r="N4" s="133"/>
      <c r="O4" s="37"/>
      <c r="P4" s="37"/>
      <c r="Q4" s="140"/>
      <c r="R4" s="37"/>
      <c r="S4" s="37"/>
      <c r="T4" s="37"/>
      <c r="U4" s="37"/>
      <c r="V4" s="37"/>
      <c r="W4" s="37"/>
      <c r="X4" s="37"/>
      <c r="Y4" s="8"/>
      <c r="Z4" s="8"/>
      <c r="AA4" s="8"/>
      <c r="AB4" s="8"/>
      <c r="AC4" s="8"/>
      <c r="AD4" s="17"/>
      <c r="AE4" s="8"/>
      <c r="AF4" s="8"/>
      <c r="AG4" s="8"/>
      <c r="AH4" s="8"/>
      <c r="AI4" s="117"/>
      <c r="AJ4" s="33"/>
      <c r="AK4" s="33"/>
      <c r="AL4" s="33"/>
      <c r="AM4" s="33"/>
      <c r="AN4" s="33"/>
    </row>
    <row r="5" spans="1:40" s="6" customFormat="1" ht="60.75" customHeight="1">
      <c r="A5" s="1"/>
      <c r="B5" s="30"/>
      <c r="C5" s="44"/>
      <c r="D5" s="34"/>
      <c r="E5" s="35"/>
      <c r="F5" s="36"/>
      <c r="G5" s="36"/>
      <c r="H5" s="36"/>
      <c r="I5" s="36"/>
      <c r="J5" s="132"/>
      <c r="K5" s="133"/>
      <c r="L5" s="133"/>
      <c r="M5" s="133"/>
      <c r="N5" s="133"/>
      <c r="O5" s="37"/>
      <c r="P5" s="37"/>
      <c r="Q5" s="140"/>
      <c r="R5" s="37"/>
      <c r="S5" s="37"/>
      <c r="T5" s="37"/>
      <c r="U5" s="37"/>
      <c r="V5" s="37"/>
      <c r="W5" s="37"/>
      <c r="X5" s="37"/>
      <c r="Y5" s="8"/>
      <c r="Z5" s="8"/>
      <c r="AA5" s="8"/>
      <c r="AB5" s="8"/>
      <c r="AC5" s="8"/>
      <c r="AD5" s="17"/>
      <c r="AE5" s="8"/>
      <c r="AF5" s="8"/>
      <c r="AG5" s="8"/>
      <c r="AH5" s="8"/>
      <c r="AI5" s="117"/>
      <c r="AJ5" s="33"/>
      <c r="AK5" s="33"/>
      <c r="AL5" s="33"/>
      <c r="AM5" s="33"/>
      <c r="AN5" s="33"/>
    </row>
    <row r="6" spans="1:40" ht="30.75" customHeight="1">
      <c r="A6" s="2"/>
      <c r="B6" s="148" t="s">
        <v>117</v>
      </c>
      <c r="C6" s="148"/>
      <c r="D6" s="148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</row>
    <row r="7" spans="1:40" ht="31.9" customHeight="1">
      <c r="A7" s="150" t="s">
        <v>4</v>
      </c>
      <c r="B7" s="151" t="s">
        <v>100</v>
      </c>
      <c r="C7" s="151" t="s">
        <v>99</v>
      </c>
      <c r="D7" s="153" t="s">
        <v>20</v>
      </c>
      <c r="E7" s="153" t="s">
        <v>98</v>
      </c>
      <c r="F7" s="153"/>
      <c r="G7" s="153"/>
      <c r="H7" s="153"/>
      <c r="I7" s="153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M7" s="155"/>
      <c r="AN7" s="156" t="s">
        <v>5</v>
      </c>
    </row>
    <row r="8" spans="1:40" ht="33" customHeight="1">
      <c r="A8" s="150"/>
      <c r="B8" s="152"/>
      <c r="C8" s="151"/>
      <c r="D8" s="154"/>
      <c r="E8" s="150" t="s">
        <v>25</v>
      </c>
      <c r="F8" s="150"/>
      <c r="G8" s="150"/>
      <c r="H8" s="150"/>
      <c r="I8" s="150"/>
      <c r="J8" s="150" t="s">
        <v>26</v>
      </c>
      <c r="K8" s="150"/>
      <c r="L8" s="150"/>
      <c r="M8" s="150"/>
      <c r="N8" s="150"/>
      <c r="O8" s="150" t="s">
        <v>27</v>
      </c>
      <c r="P8" s="150"/>
      <c r="Q8" s="150"/>
      <c r="R8" s="150"/>
      <c r="S8" s="150"/>
      <c r="T8" s="150" t="s">
        <v>28</v>
      </c>
      <c r="U8" s="150"/>
      <c r="V8" s="150"/>
      <c r="W8" s="150"/>
      <c r="X8" s="150"/>
      <c r="Y8" s="150" t="s">
        <v>29</v>
      </c>
      <c r="Z8" s="150"/>
      <c r="AA8" s="150"/>
      <c r="AB8" s="150"/>
      <c r="AC8" s="150"/>
      <c r="AD8" s="150" t="s">
        <v>30</v>
      </c>
      <c r="AE8" s="150"/>
      <c r="AF8" s="150"/>
      <c r="AG8" s="150"/>
      <c r="AH8" s="150"/>
      <c r="AI8" s="150" t="s">
        <v>31</v>
      </c>
      <c r="AJ8" s="150"/>
      <c r="AK8" s="150"/>
      <c r="AL8" s="150"/>
      <c r="AM8" s="150"/>
      <c r="AN8" s="156"/>
    </row>
    <row r="9" spans="1:40" ht="77.25" customHeight="1">
      <c r="A9" s="150"/>
      <c r="B9" s="152"/>
      <c r="C9" s="151"/>
      <c r="D9" s="154"/>
      <c r="E9" s="12" t="s">
        <v>6</v>
      </c>
      <c r="F9" s="13" t="s">
        <v>21</v>
      </c>
      <c r="G9" s="13" t="s">
        <v>22</v>
      </c>
      <c r="H9" s="13" t="s">
        <v>23</v>
      </c>
      <c r="I9" s="13" t="s">
        <v>24</v>
      </c>
      <c r="J9" s="12" t="s">
        <v>6</v>
      </c>
      <c r="K9" s="13" t="s">
        <v>21</v>
      </c>
      <c r="L9" s="13" t="s">
        <v>22</v>
      </c>
      <c r="M9" s="13" t="s">
        <v>23</v>
      </c>
      <c r="N9" s="13" t="s">
        <v>24</v>
      </c>
      <c r="O9" s="12" t="s">
        <v>6</v>
      </c>
      <c r="P9" s="13" t="s">
        <v>21</v>
      </c>
      <c r="Q9" s="13" t="s">
        <v>22</v>
      </c>
      <c r="R9" s="13" t="s">
        <v>23</v>
      </c>
      <c r="S9" s="13" t="s">
        <v>24</v>
      </c>
      <c r="T9" s="12" t="s">
        <v>6</v>
      </c>
      <c r="U9" s="13" t="s">
        <v>21</v>
      </c>
      <c r="V9" s="13" t="s">
        <v>22</v>
      </c>
      <c r="W9" s="13" t="s">
        <v>23</v>
      </c>
      <c r="X9" s="13" t="s">
        <v>24</v>
      </c>
      <c r="Y9" s="12" t="s">
        <v>6</v>
      </c>
      <c r="Z9" s="13" t="s">
        <v>21</v>
      </c>
      <c r="AA9" s="13" t="s">
        <v>22</v>
      </c>
      <c r="AB9" s="13" t="s">
        <v>23</v>
      </c>
      <c r="AC9" s="13" t="s">
        <v>24</v>
      </c>
      <c r="AD9" s="12" t="s">
        <v>6</v>
      </c>
      <c r="AE9" s="13" t="s">
        <v>21</v>
      </c>
      <c r="AF9" s="13" t="s">
        <v>22</v>
      </c>
      <c r="AG9" s="13" t="s">
        <v>23</v>
      </c>
      <c r="AH9" s="13" t="s">
        <v>24</v>
      </c>
      <c r="AI9" s="12" t="s">
        <v>6</v>
      </c>
      <c r="AJ9" s="13" t="s">
        <v>21</v>
      </c>
      <c r="AK9" s="13" t="s">
        <v>22</v>
      </c>
      <c r="AL9" s="13" t="s">
        <v>23</v>
      </c>
      <c r="AM9" s="13" t="s">
        <v>24</v>
      </c>
      <c r="AN9" s="156"/>
    </row>
    <row r="10" spans="1:40" s="10" customFormat="1" ht="30.6" customHeight="1">
      <c r="A10" s="134">
        <v>1</v>
      </c>
      <c r="B10" s="28">
        <v>2</v>
      </c>
      <c r="C10" s="28">
        <v>3</v>
      </c>
      <c r="D10" s="9">
        <v>4</v>
      </c>
      <c r="E10" s="16">
        <v>5</v>
      </c>
      <c r="F10" s="9">
        <v>6</v>
      </c>
      <c r="G10" s="9">
        <v>7</v>
      </c>
      <c r="H10" s="9">
        <v>8</v>
      </c>
      <c r="I10" s="9">
        <v>9</v>
      </c>
      <c r="J10" s="16">
        <v>10</v>
      </c>
      <c r="K10" s="9">
        <v>11</v>
      </c>
      <c r="L10" s="9">
        <v>12</v>
      </c>
      <c r="M10" s="9">
        <v>13</v>
      </c>
      <c r="N10" s="9">
        <v>14</v>
      </c>
      <c r="O10" s="9">
        <v>15</v>
      </c>
      <c r="P10" s="9">
        <v>16</v>
      </c>
      <c r="Q10" s="9">
        <v>17</v>
      </c>
      <c r="R10" s="9">
        <v>18</v>
      </c>
      <c r="S10" s="9">
        <v>19</v>
      </c>
      <c r="T10" s="9">
        <v>20</v>
      </c>
      <c r="U10" s="9">
        <v>21</v>
      </c>
      <c r="V10" s="9">
        <v>22</v>
      </c>
      <c r="W10" s="9">
        <v>23</v>
      </c>
      <c r="X10" s="9">
        <v>24</v>
      </c>
      <c r="Y10" s="9">
        <v>25</v>
      </c>
      <c r="Z10" s="9">
        <v>26</v>
      </c>
      <c r="AA10" s="9">
        <v>27</v>
      </c>
      <c r="AB10" s="9">
        <v>28</v>
      </c>
      <c r="AC10" s="9">
        <v>29</v>
      </c>
      <c r="AD10" s="16">
        <v>30</v>
      </c>
      <c r="AE10" s="9">
        <v>31</v>
      </c>
      <c r="AF10" s="9">
        <v>32</v>
      </c>
      <c r="AG10" s="9">
        <v>33</v>
      </c>
      <c r="AH10" s="9">
        <v>34</v>
      </c>
      <c r="AI10" s="9">
        <v>35</v>
      </c>
      <c r="AJ10" s="9">
        <v>36</v>
      </c>
      <c r="AK10" s="9">
        <v>37</v>
      </c>
      <c r="AL10" s="9">
        <v>38</v>
      </c>
      <c r="AM10" s="9">
        <v>39</v>
      </c>
      <c r="AN10" s="11">
        <v>40</v>
      </c>
    </row>
    <row r="11" spans="1:40" s="14" customFormat="1" ht="39" customHeight="1">
      <c r="A11" s="159" t="s">
        <v>75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</row>
    <row r="12" spans="1:40" s="14" customFormat="1" ht="39" customHeight="1">
      <c r="A12" s="159" t="s">
        <v>76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  <c r="AK12" s="159"/>
      <c r="AL12" s="159"/>
      <c r="AM12" s="159"/>
      <c r="AN12" s="159"/>
    </row>
    <row r="13" spans="1:40" s="6" customFormat="1" ht="37.9" customHeight="1">
      <c r="A13" s="160" t="s">
        <v>118</v>
      </c>
      <c r="B13" s="160"/>
      <c r="C13" s="160"/>
      <c r="D13" s="160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</row>
    <row r="14" spans="1:40" s="6" customFormat="1" ht="33.6" customHeight="1">
      <c r="A14" s="157" t="s">
        <v>88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8"/>
    </row>
    <row r="15" spans="1:40" s="6" customFormat="1" ht="31.9" customHeight="1">
      <c r="A15" s="157" t="s">
        <v>77</v>
      </c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  <c r="AL15" s="158"/>
      <c r="AM15" s="158"/>
      <c r="AN15" s="158"/>
    </row>
    <row r="16" spans="1:40" ht="104.45" customHeight="1">
      <c r="A16" s="136">
        <v>1</v>
      </c>
      <c r="B16" s="135" t="s">
        <v>48</v>
      </c>
      <c r="C16" s="135" t="s">
        <v>128</v>
      </c>
      <c r="D16" s="109">
        <v>2020</v>
      </c>
      <c r="E16" s="81">
        <f t="shared" ref="E16:E21" si="0">SUM(F16:G16)</f>
        <v>0</v>
      </c>
      <c r="F16" s="82">
        <v>0</v>
      </c>
      <c r="G16" s="82">
        <v>0</v>
      </c>
      <c r="H16" s="82">
        <v>0</v>
      </c>
      <c r="I16" s="82">
        <v>0</v>
      </c>
      <c r="J16" s="81">
        <v>0</v>
      </c>
      <c r="K16" s="83">
        <v>0</v>
      </c>
      <c r="L16" s="83">
        <v>0</v>
      </c>
      <c r="M16" s="83">
        <v>0</v>
      </c>
      <c r="N16" s="83">
        <v>0</v>
      </c>
      <c r="O16" s="81">
        <f>SUM(P16:Q16)</f>
        <v>0</v>
      </c>
      <c r="P16" s="83">
        <v>0</v>
      </c>
      <c r="Q16" s="83">
        <v>0</v>
      </c>
      <c r="R16" s="83">
        <v>0</v>
      </c>
      <c r="S16" s="83">
        <v>0</v>
      </c>
      <c r="T16" s="81">
        <v>0</v>
      </c>
      <c r="U16" s="83">
        <v>0</v>
      </c>
      <c r="V16" s="83">
        <v>0</v>
      </c>
      <c r="W16" s="83">
        <v>0</v>
      </c>
      <c r="X16" s="83">
        <v>0</v>
      </c>
      <c r="Y16" s="81">
        <v>0</v>
      </c>
      <c r="Z16" s="83">
        <v>0</v>
      </c>
      <c r="AA16" s="83">
        <v>0</v>
      </c>
      <c r="AB16" s="83">
        <v>0</v>
      </c>
      <c r="AC16" s="83">
        <v>0</v>
      </c>
      <c r="AD16" s="81">
        <v>0</v>
      </c>
      <c r="AE16" s="83">
        <v>0</v>
      </c>
      <c r="AF16" s="83">
        <v>0</v>
      </c>
      <c r="AG16" s="83">
        <v>0</v>
      </c>
      <c r="AH16" s="83">
        <v>0</v>
      </c>
      <c r="AI16" s="81">
        <v>0</v>
      </c>
      <c r="AJ16" s="83">
        <v>0</v>
      </c>
      <c r="AK16" s="83">
        <v>0</v>
      </c>
      <c r="AL16" s="83">
        <v>0</v>
      </c>
      <c r="AM16" s="83">
        <v>0</v>
      </c>
      <c r="AN16" s="81">
        <f>SUM(E16,J16,O16,T16,Y16,AD16,AI16)</f>
        <v>0</v>
      </c>
    </row>
    <row r="17" spans="1:40" ht="98.45" customHeight="1">
      <c r="A17" s="136">
        <v>2</v>
      </c>
      <c r="B17" s="135" t="s">
        <v>14</v>
      </c>
      <c r="C17" s="135" t="s">
        <v>129</v>
      </c>
      <c r="D17" s="109">
        <v>2020</v>
      </c>
      <c r="E17" s="81">
        <f t="shared" si="0"/>
        <v>0</v>
      </c>
      <c r="F17" s="82">
        <v>0</v>
      </c>
      <c r="G17" s="82">
        <v>0</v>
      </c>
      <c r="H17" s="82">
        <v>0</v>
      </c>
      <c r="I17" s="82">
        <v>0</v>
      </c>
      <c r="J17" s="81">
        <v>0</v>
      </c>
      <c r="K17" s="83">
        <v>0</v>
      </c>
      <c r="L17" s="83">
        <v>0</v>
      </c>
      <c r="M17" s="83">
        <v>0</v>
      </c>
      <c r="N17" s="83">
        <v>0</v>
      </c>
      <c r="O17" s="81">
        <f>SUM(P17:Q17)</f>
        <v>0</v>
      </c>
      <c r="P17" s="83">
        <v>0</v>
      </c>
      <c r="Q17" s="83">
        <v>0</v>
      </c>
      <c r="R17" s="83">
        <v>0</v>
      </c>
      <c r="S17" s="83">
        <v>0</v>
      </c>
      <c r="T17" s="81">
        <v>0</v>
      </c>
      <c r="U17" s="83">
        <v>0</v>
      </c>
      <c r="V17" s="83">
        <v>0</v>
      </c>
      <c r="W17" s="83">
        <v>0</v>
      </c>
      <c r="X17" s="83">
        <v>0</v>
      </c>
      <c r="Y17" s="81">
        <f>SUM(Z17:AC17)</f>
        <v>0</v>
      </c>
      <c r="Z17" s="83">
        <v>0</v>
      </c>
      <c r="AA17" s="83">
        <v>0</v>
      </c>
      <c r="AB17" s="83">
        <v>0</v>
      </c>
      <c r="AC17" s="83">
        <v>0</v>
      </c>
      <c r="AD17" s="81">
        <v>0</v>
      </c>
      <c r="AE17" s="83">
        <v>0</v>
      </c>
      <c r="AF17" s="83">
        <v>0</v>
      </c>
      <c r="AG17" s="83">
        <v>0</v>
      </c>
      <c r="AH17" s="83">
        <v>0</v>
      </c>
      <c r="AI17" s="81">
        <v>0</v>
      </c>
      <c r="AJ17" s="83">
        <v>0</v>
      </c>
      <c r="AK17" s="83">
        <v>0</v>
      </c>
      <c r="AL17" s="83">
        <v>0</v>
      </c>
      <c r="AM17" s="83">
        <v>0</v>
      </c>
      <c r="AN17" s="81">
        <f t="shared" ref="AN17:AN26" si="1">SUM(E17,J17,O17,T17,Y17,AD17,AI17)</f>
        <v>0</v>
      </c>
    </row>
    <row r="18" spans="1:40" ht="99" customHeight="1">
      <c r="A18" s="136">
        <v>3</v>
      </c>
      <c r="B18" s="135" t="s">
        <v>158</v>
      </c>
      <c r="C18" s="135" t="s">
        <v>129</v>
      </c>
      <c r="D18" s="109">
        <v>2020</v>
      </c>
      <c r="E18" s="81">
        <f t="shared" si="0"/>
        <v>0</v>
      </c>
      <c r="F18" s="82">
        <v>0</v>
      </c>
      <c r="G18" s="82">
        <v>0</v>
      </c>
      <c r="H18" s="82">
        <v>0</v>
      </c>
      <c r="I18" s="82">
        <v>0</v>
      </c>
      <c r="J18" s="81">
        <v>0</v>
      </c>
      <c r="K18" s="83">
        <v>0</v>
      </c>
      <c r="L18" s="83">
        <v>0</v>
      </c>
      <c r="M18" s="83">
        <v>0</v>
      </c>
      <c r="N18" s="83">
        <v>0</v>
      </c>
      <c r="O18" s="81">
        <f>SUM(P18:Q18)</f>
        <v>0</v>
      </c>
      <c r="P18" s="83">
        <v>0</v>
      </c>
      <c r="Q18" s="83">
        <v>0</v>
      </c>
      <c r="R18" s="83">
        <v>0</v>
      </c>
      <c r="S18" s="83">
        <v>0</v>
      </c>
      <c r="T18" s="81">
        <v>0</v>
      </c>
      <c r="U18" s="83">
        <v>0</v>
      </c>
      <c r="V18" s="83">
        <v>0</v>
      </c>
      <c r="W18" s="83">
        <v>0</v>
      </c>
      <c r="X18" s="83">
        <v>0</v>
      </c>
      <c r="Y18" s="81">
        <v>0</v>
      </c>
      <c r="Z18" s="83">
        <v>0</v>
      </c>
      <c r="AA18" s="83">
        <v>0</v>
      </c>
      <c r="AB18" s="83">
        <v>0</v>
      </c>
      <c r="AC18" s="83">
        <v>0</v>
      </c>
      <c r="AD18" s="81">
        <v>0</v>
      </c>
      <c r="AE18" s="83">
        <v>0</v>
      </c>
      <c r="AF18" s="83">
        <v>0</v>
      </c>
      <c r="AG18" s="83">
        <v>0</v>
      </c>
      <c r="AH18" s="83">
        <v>0</v>
      </c>
      <c r="AI18" s="81">
        <v>0</v>
      </c>
      <c r="AJ18" s="83">
        <v>0</v>
      </c>
      <c r="AK18" s="83">
        <v>0</v>
      </c>
      <c r="AL18" s="83">
        <v>0</v>
      </c>
      <c r="AM18" s="83">
        <v>0</v>
      </c>
      <c r="AN18" s="81">
        <f t="shared" si="1"/>
        <v>0</v>
      </c>
    </row>
    <row r="19" spans="1:40" ht="116.45" customHeight="1">
      <c r="A19" s="136">
        <v>4</v>
      </c>
      <c r="B19" s="135" t="s">
        <v>159</v>
      </c>
      <c r="C19" s="135" t="s">
        <v>129</v>
      </c>
      <c r="D19" s="109">
        <v>2020</v>
      </c>
      <c r="E19" s="81">
        <f t="shared" si="0"/>
        <v>0</v>
      </c>
      <c r="F19" s="82">
        <v>0</v>
      </c>
      <c r="G19" s="82">
        <v>0</v>
      </c>
      <c r="H19" s="82">
        <v>0</v>
      </c>
      <c r="I19" s="82">
        <v>0</v>
      </c>
      <c r="J19" s="81">
        <v>0</v>
      </c>
      <c r="K19" s="83">
        <v>0</v>
      </c>
      <c r="L19" s="83">
        <v>0</v>
      </c>
      <c r="M19" s="83">
        <v>0</v>
      </c>
      <c r="N19" s="83">
        <v>0</v>
      </c>
      <c r="O19" s="81">
        <f>SUM(P19:Q19)</f>
        <v>0</v>
      </c>
      <c r="P19" s="83">
        <v>0</v>
      </c>
      <c r="Q19" s="83">
        <v>0</v>
      </c>
      <c r="R19" s="83">
        <v>0</v>
      </c>
      <c r="S19" s="83">
        <v>0</v>
      </c>
      <c r="T19" s="81">
        <v>0</v>
      </c>
      <c r="U19" s="83">
        <v>0</v>
      </c>
      <c r="V19" s="83">
        <v>0</v>
      </c>
      <c r="W19" s="83">
        <v>0</v>
      </c>
      <c r="X19" s="83">
        <v>0</v>
      </c>
      <c r="Y19" s="81">
        <v>0</v>
      </c>
      <c r="Z19" s="83">
        <v>0</v>
      </c>
      <c r="AA19" s="83">
        <v>0</v>
      </c>
      <c r="AB19" s="83">
        <v>0</v>
      </c>
      <c r="AC19" s="83">
        <v>0</v>
      </c>
      <c r="AD19" s="81">
        <v>0</v>
      </c>
      <c r="AE19" s="83">
        <v>0</v>
      </c>
      <c r="AF19" s="83">
        <v>0</v>
      </c>
      <c r="AG19" s="83">
        <v>0</v>
      </c>
      <c r="AH19" s="83">
        <v>0</v>
      </c>
      <c r="AI19" s="81">
        <v>0</v>
      </c>
      <c r="AJ19" s="83">
        <v>0</v>
      </c>
      <c r="AK19" s="83">
        <v>0</v>
      </c>
      <c r="AL19" s="83">
        <v>0</v>
      </c>
      <c r="AM19" s="83">
        <v>0</v>
      </c>
      <c r="AN19" s="81">
        <f t="shared" si="1"/>
        <v>0</v>
      </c>
    </row>
    <row r="20" spans="1:40" ht="116.45" customHeight="1">
      <c r="A20" s="136">
        <v>5</v>
      </c>
      <c r="B20" s="139" t="s">
        <v>69</v>
      </c>
      <c r="C20" s="135" t="s">
        <v>130</v>
      </c>
      <c r="D20" s="109" t="s">
        <v>165</v>
      </c>
      <c r="E20" s="81">
        <f t="shared" si="0"/>
        <v>0</v>
      </c>
      <c r="F20" s="82">
        <v>0</v>
      </c>
      <c r="G20" s="82">
        <v>0</v>
      </c>
      <c r="H20" s="82">
        <v>0</v>
      </c>
      <c r="I20" s="82">
        <v>0</v>
      </c>
      <c r="J20" s="81">
        <v>0</v>
      </c>
      <c r="K20" s="83">
        <v>0</v>
      </c>
      <c r="L20" s="83">
        <v>0</v>
      </c>
      <c r="M20" s="83">
        <v>0</v>
      </c>
      <c r="N20" s="83">
        <v>0</v>
      </c>
      <c r="O20" s="81">
        <v>68</v>
      </c>
      <c r="P20" s="83">
        <v>68</v>
      </c>
      <c r="Q20" s="83">
        <v>0</v>
      </c>
      <c r="R20" s="83">
        <v>0</v>
      </c>
      <c r="S20" s="83">
        <v>0</v>
      </c>
      <c r="T20" s="81">
        <v>0.55000000000000004</v>
      </c>
      <c r="U20" s="83">
        <v>0.55000000000000004</v>
      </c>
      <c r="V20" s="83">
        <v>0</v>
      </c>
      <c r="W20" s="83">
        <v>0</v>
      </c>
      <c r="X20" s="83">
        <v>0</v>
      </c>
      <c r="Y20" s="81">
        <f>3</f>
        <v>3</v>
      </c>
      <c r="Z20" s="83">
        <f>3</f>
        <v>3</v>
      </c>
      <c r="AA20" s="83">
        <v>0</v>
      </c>
      <c r="AB20" s="83">
        <v>0</v>
      </c>
      <c r="AC20" s="83">
        <v>0</v>
      </c>
      <c r="AD20" s="83">
        <v>0</v>
      </c>
      <c r="AE20" s="83">
        <v>0</v>
      </c>
      <c r="AF20" s="83">
        <v>0</v>
      </c>
      <c r="AG20" s="83">
        <v>0</v>
      </c>
      <c r="AH20" s="83">
        <v>0</v>
      </c>
      <c r="AI20" s="81">
        <v>0</v>
      </c>
      <c r="AJ20" s="83">
        <v>0</v>
      </c>
      <c r="AK20" s="83">
        <v>0</v>
      </c>
      <c r="AL20" s="83">
        <v>0</v>
      </c>
      <c r="AM20" s="83">
        <v>0</v>
      </c>
      <c r="AN20" s="81">
        <f t="shared" si="1"/>
        <v>71.55</v>
      </c>
    </row>
    <row r="21" spans="1:40" s="5" customFormat="1" ht="119.45" customHeight="1">
      <c r="A21" s="136">
        <v>6</v>
      </c>
      <c r="B21" s="139" t="s">
        <v>174</v>
      </c>
      <c r="C21" s="135" t="s">
        <v>131</v>
      </c>
      <c r="D21" s="84" t="s">
        <v>169</v>
      </c>
      <c r="E21" s="81">
        <f t="shared" si="0"/>
        <v>0</v>
      </c>
      <c r="F21" s="82">
        <v>0</v>
      </c>
      <c r="G21" s="82">
        <v>0</v>
      </c>
      <c r="H21" s="82">
        <v>0</v>
      </c>
      <c r="I21" s="82">
        <v>0</v>
      </c>
      <c r="J21" s="81">
        <v>0</v>
      </c>
      <c r="K21" s="83">
        <v>0</v>
      </c>
      <c r="L21" s="85">
        <v>0</v>
      </c>
      <c r="M21" s="85">
        <v>0</v>
      </c>
      <c r="N21" s="85">
        <v>0</v>
      </c>
      <c r="O21" s="83">
        <v>0</v>
      </c>
      <c r="P21" s="83">
        <v>0</v>
      </c>
      <c r="Q21" s="83">
        <v>0</v>
      </c>
      <c r="R21" s="83">
        <v>0</v>
      </c>
      <c r="S21" s="83">
        <v>0</v>
      </c>
      <c r="T21" s="81">
        <v>0</v>
      </c>
      <c r="U21" s="83">
        <v>0</v>
      </c>
      <c r="V21" s="83">
        <v>0</v>
      </c>
      <c r="W21" s="85">
        <v>0</v>
      </c>
      <c r="X21" s="85">
        <v>0</v>
      </c>
      <c r="Y21" s="81">
        <f>Z21+AA21+AB21+AC21</f>
        <v>6464</v>
      </c>
      <c r="Z21" s="83">
        <v>6464</v>
      </c>
      <c r="AA21" s="83">
        <v>0</v>
      </c>
      <c r="AB21" s="85">
        <v>0</v>
      </c>
      <c r="AC21" s="83">
        <v>0</v>
      </c>
      <c r="AD21" s="81">
        <v>6034</v>
      </c>
      <c r="AE21" s="83">
        <v>6034</v>
      </c>
      <c r="AF21" s="83">
        <v>0</v>
      </c>
      <c r="AG21" s="83">
        <v>0</v>
      </c>
      <c r="AH21" s="83">
        <v>0</v>
      </c>
      <c r="AI21" s="81">
        <v>0</v>
      </c>
      <c r="AJ21" s="83">
        <v>0</v>
      </c>
      <c r="AK21" s="83">
        <v>0</v>
      </c>
      <c r="AL21" s="85">
        <v>0</v>
      </c>
      <c r="AM21" s="85">
        <v>0</v>
      </c>
      <c r="AN21" s="81">
        <f t="shared" si="1"/>
        <v>12498</v>
      </c>
    </row>
    <row r="22" spans="1:40" s="24" customFormat="1" ht="110.45" customHeight="1">
      <c r="A22" s="136">
        <v>7</v>
      </c>
      <c r="B22" s="139" t="s">
        <v>127</v>
      </c>
      <c r="C22" s="135" t="s">
        <v>130</v>
      </c>
      <c r="D22" s="80" t="s">
        <v>170</v>
      </c>
      <c r="E22" s="81">
        <f t="shared" ref="E22:E31" si="2">SUM(F22:G22)</f>
        <v>0</v>
      </c>
      <c r="F22" s="82">
        <v>0</v>
      </c>
      <c r="G22" s="82">
        <v>0</v>
      </c>
      <c r="H22" s="82">
        <v>0</v>
      </c>
      <c r="I22" s="82">
        <v>0</v>
      </c>
      <c r="J22" s="81">
        <f>K22+L22+M22+N22</f>
        <v>0</v>
      </c>
      <c r="K22" s="83">
        <v>0</v>
      </c>
      <c r="L22" s="83">
        <v>0</v>
      </c>
      <c r="M22" s="83">
        <v>0</v>
      </c>
      <c r="N22" s="83">
        <v>0</v>
      </c>
      <c r="O22" s="81">
        <f>16519+35-82</f>
        <v>16472</v>
      </c>
      <c r="P22" s="83">
        <f>16519+35-82</f>
        <v>16472</v>
      </c>
      <c r="Q22" s="83">
        <v>0</v>
      </c>
      <c r="R22" s="83">
        <v>0</v>
      </c>
      <c r="S22" s="83">
        <v>0</v>
      </c>
      <c r="T22" s="81">
        <v>22318.400000000001</v>
      </c>
      <c r="U22" s="83">
        <v>22318.400000000001</v>
      </c>
      <c r="V22" s="83">
        <v>0</v>
      </c>
      <c r="W22" s="83">
        <v>0</v>
      </c>
      <c r="X22" s="83">
        <v>0</v>
      </c>
      <c r="Y22" s="81">
        <f>Z22+AA22+AB22+AC22</f>
        <v>7023</v>
      </c>
      <c r="Z22" s="83">
        <f>7299-276</f>
        <v>7023</v>
      </c>
      <c r="AA22" s="83">
        <v>0</v>
      </c>
      <c r="AB22" s="83">
        <v>0</v>
      </c>
      <c r="AC22" s="83">
        <v>0</v>
      </c>
      <c r="AD22" s="81">
        <v>0</v>
      </c>
      <c r="AE22" s="83">
        <v>0</v>
      </c>
      <c r="AF22" s="83">
        <v>0</v>
      </c>
      <c r="AG22" s="83">
        <v>0</v>
      </c>
      <c r="AH22" s="83">
        <v>0</v>
      </c>
      <c r="AI22" s="81">
        <f>AJ22+AK22+AL22+AM22</f>
        <v>32169</v>
      </c>
      <c r="AJ22" s="83">
        <v>32169</v>
      </c>
      <c r="AK22" s="83">
        <v>0</v>
      </c>
      <c r="AL22" s="83">
        <v>0</v>
      </c>
      <c r="AM22" s="83">
        <v>0</v>
      </c>
      <c r="AN22" s="81">
        <f t="shared" si="1"/>
        <v>77982.399999999994</v>
      </c>
    </row>
    <row r="23" spans="1:40" ht="132.6" customHeight="1">
      <c r="A23" s="136">
        <v>8</v>
      </c>
      <c r="B23" s="135" t="s">
        <v>74</v>
      </c>
      <c r="C23" s="135" t="s">
        <v>132</v>
      </c>
      <c r="D23" s="80" t="s">
        <v>156</v>
      </c>
      <c r="E23" s="81">
        <f t="shared" si="2"/>
        <v>0</v>
      </c>
      <c r="F23" s="82">
        <v>0</v>
      </c>
      <c r="G23" s="82">
        <v>0</v>
      </c>
      <c r="H23" s="82">
        <v>0</v>
      </c>
      <c r="I23" s="82">
        <v>0</v>
      </c>
      <c r="J23" s="81">
        <v>0</v>
      </c>
      <c r="K23" s="83">
        <v>0</v>
      </c>
      <c r="L23" s="83">
        <v>0</v>
      </c>
      <c r="M23" s="83">
        <v>0</v>
      </c>
      <c r="N23" s="83">
        <v>0</v>
      </c>
      <c r="O23" s="81">
        <v>0</v>
      </c>
      <c r="P23" s="83">
        <v>0</v>
      </c>
      <c r="Q23" s="83">
        <v>0</v>
      </c>
      <c r="R23" s="83">
        <v>0</v>
      </c>
      <c r="S23" s="83">
        <v>0</v>
      </c>
      <c r="T23" s="81">
        <f>550-33</f>
        <v>517</v>
      </c>
      <c r="U23" s="83">
        <f>550-33</f>
        <v>517</v>
      </c>
      <c r="V23" s="83">
        <v>0</v>
      </c>
      <c r="W23" s="83">
        <v>0</v>
      </c>
      <c r="X23" s="83">
        <v>0</v>
      </c>
      <c r="Y23" s="81">
        <v>484</v>
      </c>
      <c r="Z23" s="83">
        <v>484</v>
      </c>
      <c r="AA23" s="83">
        <v>0</v>
      </c>
      <c r="AB23" s="83">
        <v>0</v>
      </c>
      <c r="AC23" s="83">
        <v>0</v>
      </c>
      <c r="AD23" s="81">
        <v>0</v>
      </c>
      <c r="AE23" s="83">
        <v>0</v>
      </c>
      <c r="AF23" s="83">
        <v>0</v>
      </c>
      <c r="AG23" s="83">
        <v>0</v>
      </c>
      <c r="AH23" s="83">
        <v>0</v>
      </c>
      <c r="AI23" s="81">
        <v>0</v>
      </c>
      <c r="AJ23" s="83">
        <v>0</v>
      </c>
      <c r="AK23" s="83">
        <v>0</v>
      </c>
      <c r="AL23" s="83">
        <v>0</v>
      </c>
      <c r="AM23" s="83">
        <v>0</v>
      </c>
      <c r="AN23" s="81">
        <f t="shared" si="1"/>
        <v>1001</v>
      </c>
    </row>
    <row r="24" spans="1:40" ht="141" customHeight="1">
      <c r="A24" s="136">
        <v>9</v>
      </c>
      <c r="B24" s="135" t="s">
        <v>49</v>
      </c>
      <c r="C24" s="135" t="s">
        <v>133</v>
      </c>
      <c r="D24" s="84" t="s">
        <v>171</v>
      </c>
      <c r="E24" s="81">
        <f t="shared" si="2"/>
        <v>6385</v>
      </c>
      <c r="F24" s="82">
        <f>6099+2414-1064-1064</f>
        <v>6385</v>
      </c>
      <c r="G24" s="82">
        <v>0</v>
      </c>
      <c r="H24" s="82">
        <v>0</v>
      </c>
      <c r="I24" s="82">
        <v>0</v>
      </c>
      <c r="J24" s="81">
        <f>K24+L24+M24+N24</f>
        <v>10144</v>
      </c>
      <c r="K24" s="83">
        <f>1800-200+8544</f>
        <v>10144</v>
      </c>
      <c r="L24" s="83">
        <v>0</v>
      </c>
      <c r="M24" s="83">
        <v>0</v>
      </c>
      <c r="N24" s="83">
        <v>0</v>
      </c>
      <c r="O24" s="81">
        <f>339+2213-2-1</f>
        <v>2549</v>
      </c>
      <c r="P24" s="83">
        <f>339+2213-2-1</f>
        <v>2549</v>
      </c>
      <c r="Q24" s="83">
        <v>0</v>
      </c>
      <c r="R24" s="83">
        <v>0</v>
      </c>
      <c r="S24" s="83">
        <v>0</v>
      </c>
      <c r="T24" s="81">
        <f>U24+V24+W24+X24</f>
        <v>8758</v>
      </c>
      <c r="U24" s="83">
        <f>8462+99+197</f>
        <v>8758</v>
      </c>
      <c r="V24" s="83">
        <v>0</v>
      </c>
      <c r="W24" s="83">
        <v>0</v>
      </c>
      <c r="X24" s="83">
        <v>0</v>
      </c>
      <c r="Y24" s="81">
        <f>Z24+AA24+AB24+AC24</f>
        <v>377</v>
      </c>
      <c r="Z24" s="83">
        <v>377</v>
      </c>
      <c r="AA24" s="83">
        <v>0</v>
      </c>
      <c r="AB24" s="83">
        <v>0</v>
      </c>
      <c r="AC24" s="83">
        <v>0</v>
      </c>
      <c r="AD24" s="81">
        <v>7818</v>
      </c>
      <c r="AE24" s="83">
        <v>7818</v>
      </c>
      <c r="AF24" s="83">
        <v>0</v>
      </c>
      <c r="AG24" s="83">
        <v>0</v>
      </c>
      <c r="AH24" s="83">
        <v>0</v>
      </c>
      <c r="AI24" s="81">
        <v>0</v>
      </c>
      <c r="AJ24" s="83">
        <v>0</v>
      </c>
      <c r="AK24" s="83">
        <v>0</v>
      </c>
      <c r="AL24" s="83">
        <v>0</v>
      </c>
      <c r="AM24" s="83">
        <v>0</v>
      </c>
      <c r="AN24" s="81">
        <f t="shared" si="1"/>
        <v>36031</v>
      </c>
    </row>
    <row r="25" spans="1:40" ht="109.9" customHeight="1">
      <c r="A25" s="136">
        <v>10</v>
      </c>
      <c r="B25" s="135" t="s">
        <v>175</v>
      </c>
      <c r="C25" s="135" t="s">
        <v>130</v>
      </c>
      <c r="D25" s="84" t="s">
        <v>171</v>
      </c>
      <c r="E25" s="81">
        <f t="shared" si="2"/>
        <v>275</v>
      </c>
      <c r="F25" s="82">
        <v>275</v>
      </c>
      <c r="G25" s="82">
        <v>0</v>
      </c>
      <c r="H25" s="82">
        <v>0</v>
      </c>
      <c r="I25" s="82">
        <v>0</v>
      </c>
      <c r="J25" s="81">
        <f>K25+L25+M25+N25</f>
        <v>649</v>
      </c>
      <c r="K25" s="83">
        <f>556+206-113</f>
        <v>649</v>
      </c>
      <c r="L25" s="83">
        <v>0</v>
      </c>
      <c r="M25" s="83">
        <v>0</v>
      </c>
      <c r="N25" s="83">
        <v>0</v>
      </c>
      <c r="O25" s="20">
        <f>P25+Q25+R25+S25</f>
        <v>260</v>
      </c>
      <c r="P25" s="83">
        <v>260</v>
      </c>
      <c r="Q25" s="83">
        <v>0</v>
      </c>
      <c r="R25" s="83">
        <v>0</v>
      </c>
      <c r="S25" s="83">
        <v>0</v>
      </c>
      <c r="T25" s="81">
        <f>U25+V25+W25+X25</f>
        <v>3384</v>
      </c>
      <c r="U25" s="83">
        <v>3384</v>
      </c>
      <c r="V25" s="83">
        <v>0</v>
      </c>
      <c r="W25" s="83">
        <v>0</v>
      </c>
      <c r="X25" s="83">
        <v>0</v>
      </c>
      <c r="Y25" s="81">
        <f>Z25+AA25+AB25+AC25</f>
        <v>5336</v>
      </c>
      <c r="Z25" s="83">
        <v>5336</v>
      </c>
      <c r="AA25" s="83">
        <v>0</v>
      </c>
      <c r="AB25" s="83">
        <v>0</v>
      </c>
      <c r="AC25" s="83">
        <v>0</v>
      </c>
      <c r="AD25" s="81">
        <v>1368</v>
      </c>
      <c r="AE25" s="83">
        <v>1368</v>
      </c>
      <c r="AF25" s="83">
        <v>0</v>
      </c>
      <c r="AG25" s="83">
        <v>0</v>
      </c>
      <c r="AH25" s="83">
        <v>0</v>
      </c>
      <c r="AI25" s="81">
        <v>0</v>
      </c>
      <c r="AJ25" s="83">
        <v>0</v>
      </c>
      <c r="AK25" s="83">
        <v>0</v>
      </c>
      <c r="AL25" s="83">
        <v>0</v>
      </c>
      <c r="AM25" s="83">
        <v>0</v>
      </c>
      <c r="AN25" s="81">
        <f t="shared" si="1"/>
        <v>11272</v>
      </c>
    </row>
    <row r="26" spans="1:40" ht="112.9" customHeight="1">
      <c r="A26" s="136">
        <v>11</v>
      </c>
      <c r="B26" s="135" t="s">
        <v>3</v>
      </c>
      <c r="C26" s="135" t="s">
        <v>134</v>
      </c>
      <c r="D26" s="109">
        <v>2020</v>
      </c>
      <c r="E26" s="81">
        <f t="shared" si="2"/>
        <v>0</v>
      </c>
      <c r="F26" s="82">
        <v>0</v>
      </c>
      <c r="G26" s="82">
        <v>0</v>
      </c>
      <c r="H26" s="82">
        <v>0</v>
      </c>
      <c r="I26" s="82">
        <v>0</v>
      </c>
      <c r="J26" s="81">
        <v>0</v>
      </c>
      <c r="K26" s="83">
        <v>0</v>
      </c>
      <c r="L26" s="83">
        <v>0</v>
      </c>
      <c r="M26" s="83">
        <v>0</v>
      </c>
      <c r="N26" s="83">
        <v>0</v>
      </c>
      <c r="O26" s="81">
        <v>0</v>
      </c>
      <c r="P26" s="83">
        <v>0</v>
      </c>
      <c r="Q26" s="83">
        <v>0</v>
      </c>
      <c r="R26" s="83">
        <v>0</v>
      </c>
      <c r="S26" s="83">
        <v>0</v>
      </c>
      <c r="T26" s="81">
        <v>0</v>
      </c>
      <c r="U26" s="83">
        <v>0</v>
      </c>
      <c r="V26" s="83">
        <v>0</v>
      </c>
      <c r="W26" s="83">
        <v>0</v>
      </c>
      <c r="X26" s="83">
        <v>0</v>
      </c>
      <c r="Y26" s="81">
        <v>0</v>
      </c>
      <c r="Z26" s="83">
        <v>0</v>
      </c>
      <c r="AA26" s="83">
        <v>0</v>
      </c>
      <c r="AB26" s="83">
        <v>0</v>
      </c>
      <c r="AC26" s="83">
        <v>0</v>
      </c>
      <c r="AD26" s="81">
        <v>0</v>
      </c>
      <c r="AE26" s="83">
        <v>0</v>
      </c>
      <c r="AF26" s="83">
        <v>0</v>
      </c>
      <c r="AG26" s="83">
        <v>0</v>
      </c>
      <c r="AH26" s="83">
        <v>0</v>
      </c>
      <c r="AI26" s="81">
        <v>0</v>
      </c>
      <c r="AJ26" s="83">
        <v>0</v>
      </c>
      <c r="AK26" s="83">
        <v>0</v>
      </c>
      <c r="AL26" s="83">
        <v>0</v>
      </c>
      <c r="AM26" s="83">
        <v>0</v>
      </c>
      <c r="AN26" s="81">
        <f t="shared" si="1"/>
        <v>0</v>
      </c>
    </row>
    <row r="27" spans="1:40" ht="60" customHeight="1">
      <c r="A27" s="152">
        <v>12</v>
      </c>
      <c r="B27" s="162" t="s">
        <v>176</v>
      </c>
      <c r="C27" s="162" t="s">
        <v>134</v>
      </c>
      <c r="D27" s="80" t="s">
        <v>101</v>
      </c>
      <c r="E27" s="81">
        <f t="shared" si="2"/>
        <v>1456</v>
      </c>
      <c r="F27" s="82">
        <f>1456</f>
        <v>1456</v>
      </c>
      <c r="G27" s="82">
        <v>0</v>
      </c>
      <c r="H27" s="82">
        <v>0</v>
      </c>
      <c r="I27" s="82">
        <v>0</v>
      </c>
      <c r="J27" s="81">
        <v>48</v>
      </c>
      <c r="K27" s="83">
        <v>48</v>
      </c>
      <c r="L27" s="83">
        <v>0</v>
      </c>
      <c r="M27" s="83">
        <v>0</v>
      </c>
      <c r="N27" s="83">
        <v>0</v>
      </c>
      <c r="O27" s="81">
        <v>0</v>
      </c>
      <c r="P27" s="83">
        <v>0</v>
      </c>
      <c r="Q27" s="83">
        <v>0</v>
      </c>
      <c r="R27" s="83">
        <v>0</v>
      </c>
      <c r="S27" s="83">
        <v>0</v>
      </c>
      <c r="T27" s="81">
        <f>724-48-49</f>
        <v>627</v>
      </c>
      <c r="U27" s="83">
        <f>724-48-49</f>
        <v>627</v>
      </c>
      <c r="V27" s="83">
        <v>0</v>
      </c>
      <c r="W27" s="83">
        <v>0</v>
      </c>
      <c r="X27" s="83">
        <v>0</v>
      </c>
      <c r="Y27" s="81">
        <f>Z27+AA27+AB27+AC27</f>
        <v>665</v>
      </c>
      <c r="Z27" s="83">
        <v>665</v>
      </c>
      <c r="AA27" s="83">
        <v>0</v>
      </c>
      <c r="AB27" s="83">
        <v>0</v>
      </c>
      <c r="AC27" s="83">
        <v>0</v>
      </c>
      <c r="AD27" s="81">
        <v>0</v>
      </c>
      <c r="AE27" s="83">
        <v>0</v>
      </c>
      <c r="AF27" s="83">
        <v>0</v>
      </c>
      <c r="AG27" s="83">
        <v>0</v>
      </c>
      <c r="AH27" s="83">
        <v>0</v>
      </c>
      <c r="AI27" s="81">
        <v>0</v>
      </c>
      <c r="AJ27" s="83">
        <v>0</v>
      </c>
      <c r="AK27" s="83">
        <v>0</v>
      </c>
      <c r="AL27" s="83">
        <v>0</v>
      </c>
      <c r="AM27" s="83">
        <v>0</v>
      </c>
      <c r="AN27" s="81">
        <f t="shared" ref="AN27:AN28" si="3">SUM(E27,J27,O27,T27,Y27,AD27,AI27)</f>
        <v>2796</v>
      </c>
    </row>
    <row r="28" spans="1:40" ht="90" customHeight="1">
      <c r="A28" s="152"/>
      <c r="B28" s="162"/>
      <c r="C28" s="162"/>
      <c r="D28" s="84" t="s">
        <v>113</v>
      </c>
      <c r="E28" s="81">
        <f t="shared" ref="E28" si="4">SUM(F28:G28)</f>
        <v>0</v>
      </c>
      <c r="F28" s="82">
        <v>0</v>
      </c>
      <c r="G28" s="82">
        <v>0</v>
      </c>
      <c r="H28" s="82">
        <v>0</v>
      </c>
      <c r="I28" s="82">
        <v>0</v>
      </c>
      <c r="J28" s="81">
        <v>0</v>
      </c>
      <c r="K28" s="83">
        <v>0</v>
      </c>
      <c r="L28" s="83">
        <v>0</v>
      </c>
      <c r="M28" s="83">
        <v>0</v>
      </c>
      <c r="N28" s="83">
        <v>0</v>
      </c>
      <c r="O28" s="81">
        <v>48</v>
      </c>
      <c r="P28" s="83">
        <v>48</v>
      </c>
      <c r="Q28" s="83">
        <v>0</v>
      </c>
      <c r="R28" s="83">
        <v>0</v>
      </c>
      <c r="S28" s="83">
        <v>0</v>
      </c>
      <c r="T28" s="81">
        <v>0</v>
      </c>
      <c r="U28" s="83">
        <v>0</v>
      </c>
      <c r="V28" s="83">
        <v>0</v>
      </c>
      <c r="W28" s="83">
        <v>0</v>
      </c>
      <c r="X28" s="83">
        <v>0</v>
      </c>
      <c r="Y28" s="81">
        <v>0</v>
      </c>
      <c r="Z28" s="83">
        <v>0</v>
      </c>
      <c r="AA28" s="83">
        <v>0</v>
      </c>
      <c r="AB28" s="83">
        <v>0</v>
      </c>
      <c r="AC28" s="83">
        <v>0</v>
      </c>
      <c r="AD28" s="81">
        <v>0</v>
      </c>
      <c r="AE28" s="83">
        <v>0</v>
      </c>
      <c r="AF28" s="83">
        <v>0</v>
      </c>
      <c r="AG28" s="83">
        <v>0</v>
      </c>
      <c r="AH28" s="83">
        <v>0</v>
      </c>
      <c r="AI28" s="81">
        <v>0</v>
      </c>
      <c r="AJ28" s="83">
        <v>0</v>
      </c>
      <c r="AK28" s="83">
        <v>0</v>
      </c>
      <c r="AL28" s="83">
        <v>0</v>
      </c>
      <c r="AM28" s="83">
        <v>0</v>
      </c>
      <c r="AN28" s="81">
        <f t="shared" si="3"/>
        <v>48</v>
      </c>
    </row>
    <row r="29" spans="1:40" ht="54.6" customHeight="1">
      <c r="A29" s="152">
        <v>13</v>
      </c>
      <c r="B29" s="151" t="s">
        <v>17</v>
      </c>
      <c r="C29" s="151" t="s">
        <v>130</v>
      </c>
      <c r="D29" s="84" t="s">
        <v>39</v>
      </c>
      <c r="E29" s="20">
        <f t="shared" si="2"/>
        <v>4000</v>
      </c>
      <c r="F29" s="84">
        <f>4544-272-117-155</f>
        <v>4000</v>
      </c>
      <c r="G29" s="84">
        <v>0</v>
      </c>
      <c r="H29" s="84">
        <v>0</v>
      </c>
      <c r="I29" s="84">
        <v>0</v>
      </c>
      <c r="J29" s="20">
        <f>K29+L29+M29+N29</f>
        <v>5156</v>
      </c>
      <c r="K29" s="86">
        <v>5156</v>
      </c>
      <c r="L29" s="86">
        <v>0</v>
      </c>
      <c r="M29" s="86">
        <v>0</v>
      </c>
      <c r="N29" s="86">
        <v>0</v>
      </c>
      <c r="O29" s="20">
        <f>P29+Q29+R29+S29</f>
        <v>19477</v>
      </c>
      <c r="P29" s="86">
        <f>19776-68-98-125-8</f>
        <v>19477</v>
      </c>
      <c r="Q29" s="86">
        <v>0</v>
      </c>
      <c r="R29" s="86">
        <v>0</v>
      </c>
      <c r="S29" s="20">
        <v>0</v>
      </c>
      <c r="T29" s="20">
        <f>U29+V29+W29+X29</f>
        <v>40423</v>
      </c>
      <c r="U29" s="86">
        <f>19652+21720-949</f>
        <v>40423</v>
      </c>
      <c r="V29" s="86">
        <v>0</v>
      </c>
      <c r="W29" s="86">
        <v>0</v>
      </c>
      <c r="X29" s="86">
        <v>0</v>
      </c>
      <c r="Y29" s="20">
        <v>656</v>
      </c>
      <c r="Z29" s="86">
        <v>656</v>
      </c>
      <c r="AA29" s="86">
        <v>0</v>
      </c>
      <c r="AB29" s="86">
        <v>0</v>
      </c>
      <c r="AC29" s="86">
        <v>0</v>
      </c>
      <c r="AD29" s="20">
        <v>1594</v>
      </c>
      <c r="AE29" s="83">
        <v>1594</v>
      </c>
      <c r="AF29" s="83">
        <v>0</v>
      </c>
      <c r="AG29" s="83">
        <v>0</v>
      </c>
      <c r="AH29" s="83">
        <v>0</v>
      </c>
      <c r="AI29" s="81">
        <v>19132</v>
      </c>
      <c r="AJ29" s="83">
        <v>19132</v>
      </c>
      <c r="AK29" s="83">
        <v>0</v>
      </c>
      <c r="AL29" s="83">
        <v>0</v>
      </c>
      <c r="AM29" s="83">
        <v>0</v>
      </c>
      <c r="AN29" s="88">
        <f>E29+J29+O29+T29+Y29+AD29+AI29</f>
        <v>90438</v>
      </c>
    </row>
    <row r="30" spans="1:40" ht="120.6" customHeight="1">
      <c r="A30" s="152"/>
      <c r="B30" s="151"/>
      <c r="C30" s="151"/>
      <c r="D30" s="84" t="s">
        <v>113</v>
      </c>
      <c r="E30" s="84">
        <v>0</v>
      </c>
      <c r="F30" s="84">
        <v>0</v>
      </c>
      <c r="G30" s="84">
        <v>0</v>
      </c>
      <c r="H30" s="84">
        <v>0</v>
      </c>
      <c r="I30" s="84">
        <v>0</v>
      </c>
      <c r="J30" s="84">
        <v>0</v>
      </c>
      <c r="K30" s="84">
        <v>0</v>
      </c>
      <c r="L30" s="84">
        <v>0</v>
      </c>
      <c r="M30" s="84">
        <v>0</v>
      </c>
      <c r="N30" s="84">
        <v>0</v>
      </c>
      <c r="O30" s="20">
        <f>P30+Q30+R30+S30</f>
        <v>5061</v>
      </c>
      <c r="P30" s="86">
        <v>5061</v>
      </c>
      <c r="Q30" s="86">
        <v>0</v>
      </c>
      <c r="R30" s="86">
        <v>0</v>
      </c>
      <c r="S30" s="86">
        <v>0</v>
      </c>
      <c r="T30" s="86">
        <v>0</v>
      </c>
      <c r="U30" s="86">
        <v>0</v>
      </c>
      <c r="V30" s="86">
        <v>0</v>
      </c>
      <c r="W30" s="86">
        <v>0</v>
      </c>
      <c r="X30" s="86">
        <v>0</v>
      </c>
      <c r="Y30" s="86">
        <v>0</v>
      </c>
      <c r="Z30" s="86">
        <v>0</v>
      </c>
      <c r="AA30" s="86">
        <v>0</v>
      </c>
      <c r="AB30" s="86">
        <v>0</v>
      </c>
      <c r="AC30" s="86">
        <v>0</v>
      </c>
      <c r="AD30" s="86">
        <v>0</v>
      </c>
      <c r="AE30" s="83">
        <v>0</v>
      </c>
      <c r="AF30" s="83">
        <v>0</v>
      </c>
      <c r="AG30" s="83">
        <v>0</v>
      </c>
      <c r="AH30" s="83">
        <v>0</v>
      </c>
      <c r="AI30" s="81">
        <v>0</v>
      </c>
      <c r="AJ30" s="83">
        <v>0</v>
      </c>
      <c r="AK30" s="83">
        <v>0</v>
      </c>
      <c r="AL30" s="83">
        <v>0</v>
      </c>
      <c r="AM30" s="83">
        <v>0</v>
      </c>
      <c r="AN30" s="88">
        <f>E30+J30+O30+T30+Y30+AD30+AI30</f>
        <v>5061</v>
      </c>
    </row>
    <row r="31" spans="1:40" ht="107.45" customHeight="1">
      <c r="A31" s="136">
        <v>14</v>
      </c>
      <c r="B31" s="135" t="s">
        <v>124</v>
      </c>
      <c r="C31" s="135" t="s">
        <v>130</v>
      </c>
      <c r="D31" s="109" t="s">
        <v>169</v>
      </c>
      <c r="E31" s="81">
        <f t="shared" si="2"/>
        <v>0</v>
      </c>
      <c r="F31" s="82">
        <v>0</v>
      </c>
      <c r="G31" s="82">
        <v>0</v>
      </c>
      <c r="H31" s="82">
        <v>0</v>
      </c>
      <c r="I31" s="82">
        <v>0</v>
      </c>
      <c r="J31" s="81">
        <v>0</v>
      </c>
      <c r="K31" s="83">
        <v>0</v>
      </c>
      <c r="L31" s="83">
        <v>0</v>
      </c>
      <c r="M31" s="83">
        <v>0</v>
      </c>
      <c r="N31" s="83">
        <v>0</v>
      </c>
      <c r="O31" s="81">
        <f>P31+Q31+R31+S31</f>
        <v>0</v>
      </c>
      <c r="P31" s="83">
        <v>0</v>
      </c>
      <c r="Q31" s="83">
        <v>0</v>
      </c>
      <c r="R31" s="83">
        <v>0</v>
      </c>
      <c r="S31" s="81">
        <v>0</v>
      </c>
      <c r="T31" s="81">
        <v>0</v>
      </c>
      <c r="U31" s="83">
        <v>0</v>
      </c>
      <c r="V31" s="83">
        <v>0</v>
      </c>
      <c r="W31" s="83">
        <v>0</v>
      </c>
      <c r="X31" s="83">
        <v>0</v>
      </c>
      <c r="Y31" s="81">
        <v>573</v>
      </c>
      <c r="Z31" s="83">
        <v>573</v>
      </c>
      <c r="AA31" s="83">
        <v>0</v>
      </c>
      <c r="AB31" s="83">
        <v>0</v>
      </c>
      <c r="AC31" s="83">
        <v>0</v>
      </c>
      <c r="AD31" s="81">
        <v>408</v>
      </c>
      <c r="AE31" s="83">
        <v>408</v>
      </c>
      <c r="AF31" s="83">
        <v>0</v>
      </c>
      <c r="AG31" s="83">
        <v>0</v>
      </c>
      <c r="AH31" s="83">
        <v>0</v>
      </c>
      <c r="AI31" s="81">
        <v>0</v>
      </c>
      <c r="AJ31" s="83">
        <v>0</v>
      </c>
      <c r="AK31" s="83">
        <v>0</v>
      </c>
      <c r="AL31" s="83">
        <v>0</v>
      </c>
      <c r="AM31" s="83">
        <v>0</v>
      </c>
      <c r="AN31" s="81">
        <f>SUM(E31,J31,O31,T31,Y31,AD31,AI31)</f>
        <v>981</v>
      </c>
    </row>
    <row r="32" spans="1:40" ht="23.25" customHeight="1">
      <c r="A32" s="166" t="s">
        <v>78</v>
      </c>
      <c r="B32" s="167"/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/>
      <c r="AH32" s="167"/>
      <c r="AI32" s="167"/>
      <c r="AJ32" s="167"/>
      <c r="AK32" s="167"/>
      <c r="AL32" s="167"/>
      <c r="AM32" s="167"/>
      <c r="AN32" s="167"/>
    </row>
    <row r="33" spans="1:40" ht="80.45" customHeight="1">
      <c r="A33" s="136">
        <v>15</v>
      </c>
      <c r="B33" s="135" t="s">
        <v>12</v>
      </c>
      <c r="C33" s="135" t="s">
        <v>135</v>
      </c>
      <c r="D33" s="109">
        <v>2020</v>
      </c>
      <c r="E33" s="20">
        <v>0</v>
      </c>
      <c r="F33" s="86">
        <v>0</v>
      </c>
      <c r="G33" s="86">
        <v>0</v>
      </c>
      <c r="H33" s="86">
        <v>0</v>
      </c>
      <c r="I33" s="86">
        <v>0</v>
      </c>
      <c r="J33" s="20">
        <v>0</v>
      </c>
      <c r="K33" s="86">
        <v>0</v>
      </c>
      <c r="L33" s="86">
        <v>0</v>
      </c>
      <c r="M33" s="86">
        <v>0</v>
      </c>
      <c r="N33" s="86">
        <v>0</v>
      </c>
      <c r="O33" s="20">
        <f>P33+Q33+R33+S33</f>
        <v>0</v>
      </c>
      <c r="P33" s="86">
        <v>0</v>
      </c>
      <c r="Q33" s="86">
        <v>0</v>
      </c>
      <c r="R33" s="86">
        <v>0</v>
      </c>
      <c r="S33" s="86">
        <v>0</v>
      </c>
      <c r="T33" s="20">
        <v>0</v>
      </c>
      <c r="U33" s="86">
        <v>0</v>
      </c>
      <c r="V33" s="86">
        <v>0</v>
      </c>
      <c r="W33" s="86">
        <v>0</v>
      </c>
      <c r="X33" s="86">
        <v>0</v>
      </c>
      <c r="Y33" s="20">
        <f>Z33+AA33+AB33+AC33</f>
        <v>0</v>
      </c>
      <c r="Z33" s="86">
        <v>0</v>
      </c>
      <c r="AA33" s="86">
        <v>0</v>
      </c>
      <c r="AB33" s="86">
        <v>0</v>
      </c>
      <c r="AC33" s="86">
        <v>0</v>
      </c>
      <c r="AD33" s="20">
        <v>0</v>
      </c>
      <c r="AE33" s="83">
        <v>0</v>
      </c>
      <c r="AF33" s="83">
        <v>0</v>
      </c>
      <c r="AG33" s="83">
        <v>0</v>
      </c>
      <c r="AH33" s="83">
        <v>0</v>
      </c>
      <c r="AI33" s="81">
        <v>0</v>
      </c>
      <c r="AJ33" s="83">
        <v>0</v>
      </c>
      <c r="AK33" s="83">
        <v>0</v>
      </c>
      <c r="AL33" s="83">
        <v>0</v>
      </c>
      <c r="AM33" s="83">
        <v>0</v>
      </c>
      <c r="AN33" s="20">
        <f t="shared" ref="AN33:AN44" si="5">SUM(E33,J33,O33,T33,Y33,AD33,AI33)</f>
        <v>0</v>
      </c>
    </row>
    <row r="34" spans="1:40" ht="166.15" customHeight="1">
      <c r="A34" s="136">
        <v>16</v>
      </c>
      <c r="B34" s="135" t="s">
        <v>11</v>
      </c>
      <c r="C34" s="135" t="s">
        <v>136</v>
      </c>
      <c r="D34" s="109">
        <v>2020</v>
      </c>
      <c r="E34" s="20">
        <v>0</v>
      </c>
      <c r="F34" s="86">
        <v>0</v>
      </c>
      <c r="G34" s="86">
        <v>0</v>
      </c>
      <c r="H34" s="86">
        <v>0</v>
      </c>
      <c r="I34" s="86">
        <v>0</v>
      </c>
      <c r="J34" s="20">
        <v>0</v>
      </c>
      <c r="K34" s="86">
        <v>0</v>
      </c>
      <c r="L34" s="86">
        <v>0</v>
      </c>
      <c r="M34" s="86">
        <v>0</v>
      </c>
      <c r="N34" s="86">
        <v>0</v>
      </c>
      <c r="O34" s="20">
        <f t="shared" ref="O34:O44" si="6">P34+Q34+R34+S34</f>
        <v>0</v>
      </c>
      <c r="P34" s="86">
        <v>0</v>
      </c>
      <c r="Q34" s="86">
        <v>0</v>
      </c>
      <c r="R34" s="86">
        <v>0</v>
      </c>
      <c r="S34" s="86">
        <v>0</v>
      </c>
      <c r="T34" s="20">
        <v>0</v>
      </c>
      <c r="U34" s="86">
        <v>0</v>
      </c>
      <c r="V34" s="86">
        <v>0</v>
      </c>
      <c r="W34" s="86">
        <v>0</v>
      </c>
      <c r="X34" s="86">
        <v>0</v>
      </c>
      <c r="Y34" s="20">
        <f t="shared" ref="Y34:Y44" si="7">Z34+AA34+AB34+AC34</f>
        <v>0</v>
      </c>
      <c r="Z34" s="86">
        <v>0</v>
      </c>
      <c r="AA34" s="86">
        <v>0</v>
      </c>
      <c r="AB34" s="86">
        <v>0</v>
      </c>
      <c r="AC34" s="86">
        <v>0</v>
      </c>
      <c r="AD34" s="20">
        <v>0</v>
      </c>
      <c r="AE34" s="83">
        <v>0</v>
      </c>
      <c r="AF34" s="83">
        <v>0</v>
      </c>
      <c r="AG34" s="83">
        <v>0</v>
      </c>
      <c r="AH34" s="83">
        <v>0</v>
      </c>
      <c r="AI34" s="81">
        <v>0</v>
      </c>
      <c r="AJ34" s="83">
        <v>0</v>
      </c>
      <c r="AK34" s="83">
        <v>0</v>
      </c>
      <c r="AL34" s="83">
        <v>0</v>
      </c>
      <c r="AM34" s="83">
        <v>0</v>
      </c>
      <c r="AN34" s="20">
        <f t="shared" si="5"/>
        <v>0</v>
      </c>
    </row>
    <row r="35" spans="1:40" ht="123" customHeight="1">
      <c r="A35" s="136">
        <v>17</v>
      </c>
      <c r="B35" s="135" t="s">
        <v>73</v>
      </c>
      <c r="C35" s="135" t="s">
        <v>135</v>
      </c>
      <c r="D35" s="109">
        <v>2020</v>
      </c>
      <c r="E35" s="20">
        <v>0</v>
      </c>
      <c r="F35" s="86">
        <v>0</v>
      </c>
      <c r="G35" s="86">
        <v>0</v>
      </c>
      <c r="H35" s="86">
        <v>0</v>
      </c>
      <c r="I35" s="86">
        <v>0</v>
      </c>
      <c r="J35" s="20">
        <v>0</v>
      </c>
      <c r="K35" s="86">
        <v>0</v>
      </c>
      <c r="L35" s="86">
        <v>0</v>
      </c>
      <c r="M35" s="86">
        <v>0</v>
      </c>
      <c r="N35" s="86">
        <v>0</v>
      </c>
      <c r="O35" s="20">
        <f t="shared" si="6"/>
        <v>0</v>
      </c>
      <c r="P35" s="86">
        <v>0</v>
      </c>
      <c r="Q35" s="86">
        <v>0</v>
      </c>
      <c r="R35" s="86">
        <v>0</v>
      </c>
      <c r="S35" s="86">
        <v>0</v>
      </c>
      <c r="T35" s="20">
        <v>0</v>
      </c>
      <c r="U35" s="86">
        <v>0</v>
      </c>
      <c r="V35" s="86">
        <v>0</v>
      </c>
      <c r="W35" s="86">
        <v>0</v>
      </c>
      <c r="X35" s="86">
        <v>0</v>
      </c>
      <c r="Y35" s="20">
        <f t="shared" si="7"/>
        <v>0</v>
      </c>
      <c r="Z35" s="86">
        <v>0</v>
      </c>
      <c r="AA35" s="86">
        <v>0</v>
      </c>
      <c r="AB35" s="86">
        <v>0</v>
      </c>
      <c r="AC35" s="86">
        <v>0</v>
      </c>
      <c r="AD35" s="20">
        <v>0</v>
      </c>
      <c r="AE35" s="83">
        <v>0</v>
      </c>
      <c r="AF35" s="83">
        <v>0</v>
      </c>
      <c r="AG35" s="83">
        <v>0</v>
      </c>
      <c r="AH35" s="83">
        <v>0</v>
      </c>
      <c r="AI35" s="81">
        <v>0</v>
      </c>
      <c r="AJ35" s="83">
        <v>0</v>
      </c>
      <c r="AK35" s="83">
        <v>0</v>
      </c>
      <c r="AL35" s="83">
        <v>0</v>
      </c>
      <c r="AM35" s="83">
        <v>0</v>
      </c>
      <c r="AN35" s="20">
        <f t="shared" si="5"/>
        <v>0</v>
      </c>
    </row>
    <row r="36" spans="1:40" ht="137.44999999999999" customHeight="1">
      <c r="A36" s="136">
        <v>18</v>
      </c>
      <c r="B36" s="135" t="s">
        <v>16</v>
      </c>
      <c r="C36" s="135" t="s">
        <v>135</v>
      </c>
      <c r="D36" s="109">
        <v>2020</v>
      </c>
      <c r="E36" s="20">
        <v>0</v>
      </c>
      <c r="F36" s="86">
        <v>0</v>
      </c>
      <c r="G36" s="86">
        <v>0</v>
      </c>
      <c r="H36" s="86">
        <v>0</v>
      </c>
      <c r="I36" s="86">
        <v>0</v>
      </c>
      <c r="J36" s="20">
        <v>0</v>
      </c>
      <c r="K36" s="86">
        <v>0</v>
      </c>
      <c r="L36" s="86">
        <v>0</v>
      </c>
      <c r="M36" s="86">
        <v>0</v>
      </c>
      <c r="N36" s="86">
        <v>0</v>
      </c>
      <c r="O36" s="20">
        <f t="shared" si="6"/>
        <v>0</v>
      </c>
      <c r="P36" s="86">
        <v>0</v>
      </c>
      <c r="Q36" s="86">
        <v>0</v>
      </c>
      <c r="R36" s="86">
        <v>0</v>
      </c>
      <c r="S36" s="86">
        <v>0</v>
      </c>
      <c r="T36" s="20">
        <v>0</v>
      </c>
      <c r="U36" s="86">
        <v>0</v>
      </c>
      <c r="V36" s="86">
        <v>0</v>
      </c>
      <c r="W36" s="86">
        <v>0</v>
      </c>
      <c r="X36" s="86">
        <v>0</v>
      </c>
      <c r="Y36" s="20">
        <f t="shared" si="7"/>
        <v>0</v>
      </c>
      <c r="Z36" s="86">
        <v>0</v>
      </c>
      <c r="AA36" s="86">
        <v>0</v>
      </c>
      <c r="AB36" s="86">
        <v>0</v>
      </c>
      <c r="AC36" s="86">
        <v>0</v>
      </c>
      <c r="AD36" s="20">
        <v>0</v>
      </c>
      <c r="AE36" s="83">
        <v>0</v>
      </c>
      <c r="AF36" s="83">
        <v>0</v>
      </c>
      <c r="AG36" s="83">
        <v>0</v>
      </c>
      <c r="AH36" s="83">
        <v>0</v>
      </c>
      <c r="AI36" s="81">
        <v>0</v>
      </c>
      <c r="AJ36" s="83">
        <v>0</v>
      </c>
      <c r="AK36" s="83">
        <v>0</v>
      </c>
      <c r="AL36" s="83">
        <v>0</v>
      </c>
      <c r="AM36" s="83">
        <v>0</v>
      </c>
      <c r="AN36" s="20">
        <f t="shared" si="5"/>
        <v>0</v>
      </c>
    </row>
    <row r="37" spans="1:40" ht="85.9" customHeight="1">
      <c r="A37" s="136">
        <v>19</v>
      </c>
      <c r="B37" s="135" t="s">
        <v>10</v>
      </c>
      <c r="C37" s="135" t="s">
        <v>137</v>
      </c>
      <c r="D37" s="109">
        <v>2020</v>
      </c>
      <c r="E37" s="20">
        <v>0</v>
      </c>
      <c r="F37" s="86">
        <v>0</v>
      </c>
      <c r="G37" s="86">
        <v>0</v>
      </c>
      <c r="H37" s="86">
        <v>0</v>
      </c>
      <c r="I37" s="86">
        <v>0</v>
      </c>
      <c r="J37" s="20">
        <v>0</v>
      </c>
      <c r="K37" s="86">
        <v>0</v>
      </c>
      <c r="L37" s="86">
        <v>0</v>
      </c>
      <c r="M37" s="86">
        <v>0</v>
      </c>
      <c r="N37" s="86">
        <v>0</v>
      </c>
      <c r="O37" s="20">
        <f t="shared" si="6"/>
        <v>0</v>
      </c>
      <c r="P37" s="86">
        <v>0</v>
      </c>
      <c r="Q37" s="86">
        <v>0</v>
      </c>
      <c r="R37" s="86">
        <v>0</v>
      </c>
      <c r="S37" s="86">
        <v>0</v>
      </c>
      <c r="T37" s="20">
        <v>0</v>
      </c>
      <c r="U37" s="86">
        <v>0</v>
      </c>
      <c r="V37" s="86">
        <v>0</v>
      </c>
      <c r="W37" s="86">
        <v>0</v>
      </c>
      <c r="X37" s="86">
        <v>0</v>
      </c>
      <c r="Y37" s="20">
        <f t="shared" si="7"/>
        <v>0</v>
      </c>
      <c r="Z37" s="86">
        <v>0</v>
      </c>
      <c r="AA37" s="86">
        <v>0</v>
      </c>
      <c r="AB37" s="86">
        <v>0</v>
      </c>
      <c r="AC37" s="86">
        <v>0</v>
      </c>
      <c r="AD37" s="20">
        <v>0</v>
      </c>
      <c r="AE37" s="83">
        <v>0</v>
      </c>
      <c r="AF37" s="83">
        <v>0</v>
      </c>
      <c r="AG37" s="83">
        <v>0</v>
      </c>
      <c r="AH37" s="83">
        <v>0</v>
      </c>
      <c r="AI37" s="81">
        <v>0</v>
      </c>
      <c r="AJ37" s="83">
        <v>0</v>
      </c>
      <c r="AK37" s="83">
        <v>0</v>
      </c>
      <c r="AL37" s="83">
        <v>0</v>
      </c>
      <c r="AM37" s="83">
        <v>0</v>
      </c>
      <c r="AN37" s="20">
        <f t="shared" si="5"/>
        <v>0</v>
      </c>
    </row>
    <row r="38" spans="1:40" ht="122.45" customHeight="1">
      <c r="A38" s="136">
        <v>20</v>
      </c>
      <c r="B38" s="135" t="s">
        <v>9</v>
      </c>
      <c r="C38" s="135" t="s">
        <v>135</v>
      </c>
      <c r="D38" s="109">
        <v>2020</v>
      </c>
      <c r="E38" s="20">
        <v>0</v>
      </c>
      <c r="F38" s="86">
        <v>0</v>
      </c>
      <c r="G38" s="86">
        <v>0</v>
      </c>
      <c r="H38" s="86">
        <v>0</v>
      </c>
      <c r="I38" s="86">
        <v>0</v>
      </c>
      <c r="J38" s="20">
        <v>0</v>
      </c>
      <c r="K38" s="86">
        <v>0</v>
      </c>
      <c r="L38" s="86">
        <v>0</v>
      </c>
      <c r="M38" s="86">
        <v>0</v>
      </c>
      <c r="N38" s="86">
        <v>0</v>
      </c>
      <c r="O38" s="20">
        <f t="shared" si="6"/>
        <v>0</v>
      </c>
      <c r="P38" s="86">
        <v>0</v>
      </c>
      <c r="Q38" s="86">
        <v>0</v>
      </c>
      <c r="R38" s="86">
        <v>0</v>
      </c>
      <c r="S38" s="86">
        <v>0</v>
      </c>
      <c r="T38" s="20">
        <v>0</v>
      </c>
      <c r="U38" s="86">
        <v>0</v>
      </c>
      <c r="V38" s="86">
        <v>0</v>
      </c>
      <c r="W38" s="86">
        <v>0</v>
      </c>
      <c r="X38" s="86">
        <v>0</v>
      </c>
      <c r="Y38" s="20">
        <f t="shared" si="7"/>
        <v>0</v>
      </c>
      <c r="Z38" s="86">
        <v>0</v>
      </c>
      <c r="AA38" s="86">
        <v>0</v>
      </c>
      <c r="AB38" s="86">
        <v>0</v>
      </c>
      <c r="AC38" s="86">
        <v>0</v>
      </c>
      <c r="AD38" s="20">
        <v>0</v>
      </c>
      <c r="AE38" s="83">
        <v>0</v>
      </c>
      <c r="AF38" s="83">
        <v>0</v>
      </c>
      <c r="AG38" s="83">
        <v>0</v>
      </c>
      <c r="AH38" s="83">
        <v>0</v>
      </c>
      <c r="AI38" s="81">
        <v>0</v>
      </c>
      <c r="AJ38" s="83">
        <v>0</v>
      </c>
      <c r="AK38" s="83">
        <v>0</v>
      </c>
      <c r="AL38" s="83">
        <v>0</v>
      </c>
      <c r="AM38" s="83">
        <v>0</v>
      </c>
      <c r="AN38" s="20">
        <f t="shared" si="5"/>
        <v>0</v>
      </c>
    </row>
    <row r="39" spans="1:40" ht="130.15" customHeight="1">
      <c r="A39" s="136">
        <v>21</v>
      </c>
      <c r="B39" s="135" t="s">
        <v>15</v>
      </c>
      <c r="C39" s="135" t="s">
        <v>137</v>
      </c>
      <c r="D39" s="109">
        <v>2020</v>
      </c>
      <c r="E39" s="20">
        <v>0</v>
      </c>
      <c r="F39" s="86">
        <v>0</v>
      </c>
      <c r="G39" s="86">
        <v>0</v>
      </c>
      <c r="H39" s="86">
        <v>0</v>
      </c>
      <c r="I39" s="86">
        <v>0</v>
      </c>
      <c r="J39" s="20">
        <v>0</v>
      </c>
      <c r="K39" s="86">
        <v>0</v>
      </c>
      <c r="L39" s="86">
        <v>0</v>
      </c>
      <c r="M39" s="86">
        <v>0</v>
      </c>
      <c r="N39" s="86">
        <v>0</v>
      </c>
      <c r="O39" s="20">
        <f t="shared" si="6"/>
        <v>0</v>
      </c>
      <c r="P39" s="86">
        <v>0</v>
      </c>
      <c r="Q39" s="86">
        <v>0</v>
      </c>
      <c r="R39" s="86">
        <v>0</v>
      </c>
      <c r="S39" s="86">
        <v>0</v>
      </c>
      <c r="T39" s="20">
        <v>0</v>
      </c>
      <c r="U39" s="86">
        <v>0</v>
      </c>
      <c r="V39" s="86">
        <v>0</v>
      </c>
      <c r="W39" s="86">
        <v>0</v>
      </c>
      <c r="X39" s="86">
        <v>0</v>
      </c>
      <c r="Y39" s="20">
        <f t="shared" si="7"/>
        <v>0</v>
      </c>
      <c r="Z39" s="86">
        <v>0</v>
      </c>
      <c r="AA39" s="86">
        <v>0</v>
      </c>
      <c r="AB39" s="86">
        <v>0</v>
      </c>
      <c r="AC39" s="86">
        <v>0</v>
      </c>
      <c r="AD39" s="20">
        <v>0</v>
      </c>
      <c r="AE39" s="83">
        <v>0</v>
      </c>
      <c r="AF39" s="83">
        <v>0</v>
      </c>
      <c r="AG39" s="83">
        <v>0</v>
      </c>
      <c r="AH39" s="83">
        <v>0</v>
      </c>
      <c r="AI39" s="81">
        <v>0</v>
      </c>
      <c r="AJ39" s="83">
        <v>0</v>
      </c>
      <c r="AK39" s="83">
        <v>0</v>
      </c>
      <c r="AL39" s="83">
        <v>0</v>
      </c>
      <c r="AM39" s="83">
        <v>0</v>
      </c>
      <c r="AN39" s="20">
        <f t="shared" si="5"/>
        <v>0</v>
      </c>
    </row>
    <row r="40" spans="1:40" ht="178.9" customHeight="1">
      <c r="A40" s="136">
        <v>22</v>
      </c>
      <c r="B40" s="135" t="s">
        <v>50</v>
      </c>
      <c r="C40" s="135" t="s">
        <v>138</v>
      </c>
      <c r="D40" s="109">
        <v>2020</v>
      </c>
      <c r="E40" s="20">
        <v>0</v>
      </c>
      <c r="F40" s="86">
        <v>0</v>
      </c>
      <c r="G40" s="86">
        <v>0</v>
      </c>
      <c r="H40" s="86">
        <v>0</v>
      </c>
      <c r="I40" s="86">
        <v>0</v>
      </c>
      <c r="J40" s="20">
        <v>0</v>
      </c>
      <c r="K40" s="86">
        <v>0</v>
      </c>
      <c r="L40" s="86">
        <v>0</v>
      </c>
      <c r="M40" s="86">
        <v>0</v>
      </c>
      <c r="N40" s="86">
        <v>0</v>
      </c>
      <c r="O40" s="20">
        <f t="shared" si="6"/>
        <v>0</v>
      </c>
      <c r="P40" s="86">
        <v>0</v>
      </c>
      <c r="Q40" s="86">
        <v>0</v>
      </c>
      <c r="R40" s="86">
        <v>0</v>
      </c>
      <c r="S40" s="86">
        <v>0</v>
      </c>
      <c r="T40" s="20">
        <v>0</v>
      </c>
      <c r="U40" s="86">
        <v>0</v>
      </c>
      <c r="V40" s="86">
        <v>0</v>
      </c>
      <c r="W40" s="86">
        <v>0</v>
      </c>
      <c r="X40" s="86">
        <v>0</v>
      </c>
      <c r="Y40" s="20">
        <f t="shared" si="7"/>
        <v>0</v>
      </c>
      <c r="Z40" s="86">
        <v>0</v>
      </c>
      <c r="AA40" s="86">
        <v>0</v>
      </c>
      <c r="AB40" s="86">
        <v>0</v>
      </c>
      <c r="AC40" s="86">
        <v>0</v>
      </c>
      <c r="AD40" s="20">
        <v>0</v>
      </c>
      <c r="AE40" s="83">
        <v>0</v>
      </c>
      <c r="AF40" s="83">
        <v>0</v>
      </c>
      <c r="AG40" s="83">
        <v>0</v>
      </c>
      <c r="AH40" s="83">
        <v>0</v>
      </c>
      <c r="AI40" s="81">
        <v>0</v>
      </c>
      <c r="AJ40" s="83">
        <v>0</v>
      </c>
      <c r="AK40" s="83">
        <v>0</v>
      </c>
      <c r="AL40" s="83">
        <v>0</v>
      </c>
      <c r="AM40" s="83">
        <v>0</v>
      </c>
      <c r="AN40" s="20">
        <f t="shared" si="5"/>
        <v>0</v>
      </c>
    </row>
    <row r="41" spans="1:40" ht="122.45" customHeight="1">
      <c r="A41" s="136">
        <v>23</v>
      </c>
      <c r="B41" s="135" t="s">
        <v>13</v>
      </c>
      <c r="C41" s="135" t="s">
        <v>139</v>
      </c>
      <c r="D41" s="109">
        <v>2020</v>
      </c>
      <c r="E41" s="20">
        <v>0</v>
      </c>
      <c r="F41" s="86">
        <v>0</v>
      </c>
      <c r="G41" s="86">
        <v>0</v>
      </c>
      <c r="H41" s="86">
        <v>0</v>
      </c>
      <c r="I41" s="86">
        <v>0</v>
      </c>
      <c r="J41" s="20">
        <v>0</v>
      </c>
      <c r="K41" s="86">
        <v>0</v>
      </c>
      <c r="L41" s="86">
        <v>0</v>
      </c>
      <c r="M41" s="86">
        <v>0</v>
      </c>
      <c r="N41" s="86">
        <v>0</v>
      </c>
      <c r="O41" s="20">
        <f t="shared" si="6"/>
        <v>0</v>
      </c>
      <c r="P41" s="86">
        <v>0</v>
      </c>
      <c r="Q41" s="86">
        <v>0</v>
      </c>
      <c r="R41" s="86">
        <v>0</v>
      </c>
      <c r="S41" s="86">
        <v>0</v>
      </c>
      <c r="T41" s="20">
        <v>0</v>
      </c>
      <c r="U41" s="86">
        <v>0</v>
      </c>
      <c r="V41" s="86">
        <v>0</v>
      </c>
      <c r="W41" s="86">
        <v>0</v>
      </c>
      <c r="X41" s="86">
        <v>0</v>
      </c>
      <c r="Y41" s="20">
        <f t="shared" si="7"/>
        <v>0</v>
      </c>
      <c r="Z41" s="86">
        <v>0</v>
      </c>
      <c r="AA41" s="86">
        <v>0</v>
      </c>
      <c r="AB41" s="86">
        <v>0</v>
      </c>
      <c r="AC41" s="86">
        <v>0</v>
      </c>
      <c r="AD41" s="20">
        <v>0</v>
      </c>
      <c r="AE41" s="83">
        <v>0</v>
      </c>
      <c r="AF41" s="83">
        <v>0</v>
      </c>
      <c r="AG41" s="83">
        <v>0</v>
      </c>
      <c r="AH41" s="83">
        <v>0</v>
      </c>
      <c r="AI41" s="81">
        <v>0</v>
      </c>
      <c r="AJ41" s="83">
        <v>0</v>
      </c>
      <c r="AK41" s="83">
        <v>0</v>
      </c>
      <c r="AL41" s="83">
        <v>0</v>
      </c>
      <c r="AM41" s="83">
        <v>0</v>
      </c>
      <c r="AN41" s="20">
        <f t="shared" si="5"/>
        <v>0</v>
      </c>
    </row>
    <row r="42" spans="1:40" ht="130.15" customHeight="1">
      <c r="A42" s="136">
        <v>24</v>
      </c>
      <c r="B42" s="135" t="s">
        <v>51</v>
      </c>
      <c r="C42" s="135" t="s">
        <v>140</v>
      </c>
      <c r="D42" s="109">
        <v>2020</v>
      </c>
      <c r="E42" s="20">
        <v>0</v>
      </c>
      <c r="F42" s="86">
        <v>0</v>
      </c>
      <c r="G42" s="86">
        <v>0</v>
      </c>
      <c r="H42" s="86">
        <v>0</v>
      </c>
      <c r="I42" s="86">
        <v>0</v>
      </c>
      <c r="J42" s="20">
        <v>0</v>
      </c>
      <c r="K42" s="86">
        <v>0</v>
      </c>
      <c r="L42" s="86">
        <v>0</v>
      </c>
      <c r="M42" s="86">
        <v>0</v>
      </c>
      <c r="N42" s="86">
        <v>0</v>
      </c>
      <c r="O42" s="20">
        <f t="shared" si="6"/>
        <v>0</v>
      </c>
      <c r="P42" s="86">
        <v>0</v>
      </c>
      <c r="Q42" s="86">
        <v>0</v>
      </c>
      <c r="R42" s="86">
        <v>0</v>
      </c>
      <c r="S42" s="86">
        <v>0</v>
      </c>
      <c r="T42" s="20">
        <v>0</v>
      </c>
      <c r="U42" s="86">
        <v>0</v>
      </c>
      <c r="V42" s="86">
        <v>0</v>
      </c>
      <c r="W42" s="86">
        <v>0</v>
      </c>
      <c r="X42" s="86">
        <v>0</v>
      </c>
      <c r="Y42" s="20">
        <f t="shared" si="7"/>
        <v>0</v>
      </c>
      <c r="Z42" s="86">
        <v>0</v>
      </c>
      <c r="AA42" s="86">
        <v>0</v>
      </c>
      <c r="AB42" s="86">
        <v>0</v>
      </c>
      <c r="AC42" s="86">
        <v>0</v>
      </c>
      <c r="AD42" s="20">
        <v>0</v>
      </c>
      <c r="AE42" s="83">
        <v>0</v>
      </c>
      <c r="AF42" s="83">
        <v>0</v>
      </c>
      <c r="AG42" s="83">
        <v>0</v>
      </c>
      <c r="AH42" s="83">
        <v>0</v>
      </c>
      <c r="AI42" s="81">
        <v>0</v>
      </c>
      <c r="AJ42" s="83">
        <v>0</v>
      </c>
      <c r="AK42" s="83">
        <v>0</v>
      </c>
      <c r="AL42" s="83">
        <v>0</v>
      </c>
      <c r="AM42" s="83">
        <v>0</v>
      </c>
      <c r="AN42" s="20">
        <f t="shared" si="5"/>
        <v>0</v>
      </c>
    </row>
    <row r="43" spans="1:40" ht="101.45" customHeight="1">
      <c r="A43" s="136">
        <v>25</v>
      </c>
      <c r="B43" s="135" t="s">
        <v>1</v>
      </c>
      <c r="C43" s="135" t="s">
        <v>141</v>
      </c>
      <c r="D43" s="109">
        <v>2020</v>
      </c>
      <c r="E43" s="20">
        <f>SUM(F43:G43)</f>
        <v>0</v>
      </c>
      <c r="F43" s="86">
        <v>0</v>
      </c>
      <c r="G43" s="86">
        <v>0</v>
      </c>
      <c r="H43" s="86">
        <v>0</v>
      </c>
      <c r="I43" s="86">
        <v>0</v>
      </c>
      <c r="J43" s="20">
        <v>0</v>
      </c>
      <c r="K43" s="86">
        <v>0</v>
      </c>
      <c r="L43" s="86">
        <v>0</v>
      </c>
      <c r="M43" s="86">
        <v>0</v>
      </c>
      <c r="N43" s="86">
        <v>0</v>
      </c>
      <c r="O43" s="20">
        <f t="shared" si="6"/>
        <v>0</v>
      </c>
      <c r="P43" s="86">
        <v>0</v>
      </c>
      <c r="Q43" s="86">
        <v>0</v>
      </c>
      <c r="R43" s="86">
        <v>0</v>
      </c>
      <c r="S43" s="86">
        <v>0</v>
      </c>
      <c r="T43" s="20">
        <v>0</v>
      </c>
      <c r="U43" s="86">
        <v>0</v>
      </c>
      <c r="V43" s="86">
        <v>0</v>
      </c>
      <c r="W43" s="86">
        <v>0</v>
      </c>
      <c r="X43" s="86">
        <v>0</v>
      </c>
      <c r="Y43" s="20">
        <f t="shared" si="7"/>
        <v>0</v>
      </c>
      <c r="Z43" s="86">
        <v>0</v>
      </c>
      <c r="AA43" s="86">
        <v>0</v>
      </c>
      <c r="AB43" s="86">
        <v>0</v>
      </c>
      <c r="AC43" s="86">
        <v>0</v>
      </c>
      <c r="AD43" s="20">
        <v>0</v>
      </c>
      <c r="AE43" s="83">
        <v>0</v>
      </c>
      <c r="AF43" s="83">
        <v>0</v>
      </c>
      <c r="AG43" s="83">
        <v>0</v>
      </c>
      <c r="AH43" s="83">
        <v>0</v>
      </c>
      <c r="AI43" s="81">
        <v>0</v>
      </c>
      <c r="AJ43" s="83">
        <v>0</v>
      </c>
      <c r="AK43" s="83">
        <v>0</v>
      </c>
      <c r="AL43" s="83">
        <v>0</v>
      </c>
      <c r="AM43" s="83">
        <v>0</v>
      </c>
      <c r="AN43" s="20">
        <f t="shared" si="5"/>
        <v>0</v>
      </c>
    </row>
    <row r="44" spans="1:40" ht="113.45" customHeight="1">
      <c r="A44" s="136">
        <v>26</v>
      </c>
      <c r="B44" s="135" t="s">
        <v>7</v>
      </c>
      <c r="C44" s="135" t="s">
        <v>130</v>
      </c>
      <c r="D44" s="109">
        <v>2020</v>
      </c>
      <c r="E44" s="20">
        <f>SUM(F44:G44)</f>
        <v>0</v>
      </c>
      <c r="F44" s="86">
        <v>0</v>
      </c>
      <c r="G44" s="86">
        <v>0</v>
      </c>
      <c r="H44" s="86">
        <v>0</v>
      </c>
      <c r="I44" s="86">
        <v>0</v>
      </c>
      <c r="J44" s="20">
        <v>0</v>
      </c>
      <c r="K44" s="86">
        <v>0</v>
      </c>
      <c r="L44" s="86">
        <v>0</v>
      </c>
      <c r="M44" s="86">
        <v>0</v>
      </c>
      <c r="N44" s="86">
        <v>0</v>
      </c>
      <c r="O44" s="20">
        <f t="shared" si="6"/>
        <v>0</v>
      </c>
      <c r="P44" s="86">
        <v>0</v>
      </c>
      <c r="Q44" s="86">
        <v>0</v>
      </c>
      <c r="R44" s="86">
        <v>0</v>
      </c>
      <c r="S44" s="86">
        <v>0</v>
      </c>
      <c r="T44" s="20">
        <v>0</v>
      </c>
      <c r="U44" s="86">
        <v>0</v>
      </c>
      <c r="V44" s="86">
        <v>0</v>
      </c>
      <c r="W44" s="86">
        <v>0</v>
      </c>
      <c r="X44" s="86">
        <v>0</v>
      </c>
      <c r="Y44" s="20">
        <f t="shared" si="7"/>
        <v>0</v>
      </c>
      <c r="Z44" s="86">
        <v>0</v>
      </c>
      <c r="AA44" s="86">
        <v>0</v>
      </c>
      <c r="AB44" s="86">
        <v>0</v>
      </c>
      <c r="AC44" s="86">
        <v>0</v>
      </c>
      <c r="AD44" s="20">
        <v>0</v>
      </c>
      <c r="AE44" s="83">
        <v>0</v>
      </c>
      <c r="AF44" s="83">
        <v>0</v>
      </c>
      <c r="AG44" s="83">
        <v>0</v>
      </c>
      <c r="AH44" s="83">
        <v>0</v>
      </c>
      <c r="AI44" s="81">
        <v>0</v>
      </c>
      <c r="AJ44" s="83">
        <v>0</v>
      </c>
      <c r="AK44" s="83">
        <v>0</v>
      </c>
      <c r="AL44" s="83">
        <v>0</v>
      </c>
      <c r="AM44" s="83">
        <v>0</v>
      </c>
      <c r="AN44" s="20">
        <f t="shared" si="5"/>
        <v>0</v>
      </c>
    </row>
    <row r="45" spans="1:40" ht="30" customHeight="1">
      <c r="A45" s="166" t="s">
        <v>89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</row>
    <row r="46" spans="1:40" ht="116.45" customHeight="1">
      <c r="A46" s="136">
        <v>27</v>
      </c>
      <c r="B46" s="135" t="s">
        <v>18</v>
      </c>
      <c r="C46" s="135" t="s">
        <v>130</v>
      </c>
      <c r="D46" s="109">
        <v>2020</v>
      </c>
      <c r="E46" s="81">
        <f>SUM(F46:G46)</f>
        <v>0</v>
      </c>
      <c r="F46" s="83">
        <v>0</v>
      </c>
      <c r="G46" s="83">
        <v>0</v>
      </c>
      <c r="H46" s="83">
        <v>0</v>
      </c>
      <c r="I46" s="83">
        <v>0</v>
      </c>
      <c r="J46" s="81">
        <f>K46+L46+M46+N46</f>
        <v>0</v>
      </c>
      <c r="K46" s="83">
        <v>0</v>
      </c>
      <c r="L46" s="83">
        <v>0</v>
      </c>
      <c r="M46" s="83">
        <v>0</v>
      </c>
      <c r="N46" s="83">
        <v>0</v>
      </c>
      <c r="O46" s="81">
        <f>P46+Q46+R46+S46</f>
        <v>0</v>
      </c>
      <c r="P46" s="83">
        <v>0</v>
      </c>
      <c r="Q46" s="83">
        <v>0</v>
      </c>
      <c r="R46" s="83">
        <v>0</v>
      </c>
      <c r="S46" s="83">
        <v>0</v>
      </c>
      <c r="T46" s="81">
        <v>0</v>
      </c>
      <c r="U46" s="83">
        <v>0</v>
      </c>
      <c r="V46" s="83">
        <v>0</v>
      </c>
      <c r="W46" s="83">
        <v>0</v>
      </c>
      <c r="X46" s="83">
        <v>0</v>
      </c>
      <c r="Y46" s="81">
        <v>0</v>
      </c>
      <c r="Z46" s="83">
        <v>0</v>
      </c>
      <c r="AA46" s="83">
        <v>0</v>
      </c>
      <c r="AB46" s="83">
        <v>0</v>
      </c>
      <c r="AC46" s="83">
        <v>0</v>
      </c>
      <c r="AD46" s="81">
        <v>0</v>
      </c>
      <c r="AE46" s="83">
        <v>0</v>
      </c>
      <c r="AF46" s="83">
        <v>0</v>
      </c>
      <c r="AG46" s="83">
        <v>0</v>
      </c>
      <c r="AH46" s="83">
        <v>0</v>
      </c>
      <c r="AI46" s="81">
        <v>0</v>
      </c>
      <c r="AJ46" s="83">
        <v>0</v>
      </c>
      <c r="AK46" s="83">
        <v>0</v>
      </c>
      <c r="AL46" s="83">
        <v>0</v>
      </c>
      <c r="AM46" s="83">
        <v>0</v>
      </c>
      <c r="AN46" s="81">
        <f t="shared" ref="AN46:AN60" si="8">SUM(E46,J46,O46,T46,Y46,AD46,AI46)</f>
        <v>0</v>
      </c>
    </row>
    <row r="47" spans="1:40" ht="108.6" customHeight="1">
      <c r="A47" s="136">
        <v>28</v>
      </c>
      <c r="B47" s="135" t="s">
        <v>153</v>
      </c>
      <c r="C47" s="135" t="s">
        <v>130</v>
      </c>
      <c r="D47" s="84" t="s">
        <v>125</v>
      </c>
      <c r="E47" s="81">
        <f t="shared" ref="E47:E60" si="9">SUM(F47:G47)</f>
        <v>0</v>
      </c>
      <c r="F47" s="83">
        <v>0</v>
      </c>
      <c r="G47" s="83">
        <v>0</v>
      </c>
      <c r="H47" s="83">
        <v>0</v>
      </c>
      <c r="I47" s="83">
        <v>0</v>
      </c>
      <c r="J47" s="81">
        <f>K47+L47+M47+N47</f>
        <v>8026</v>
      </c>
      <c r="K47" s="83">
        <v>8026</v>
      </c>
      <c r="L47" s="83">
        <v>0</v>
      </c>
      <c r="M47" s="83">
        <v>0</v>
      </c>
      <c r="N47" s="83">
        <v>0</v>
      </c>
      <c r="O47" s="81">
        <f>P47+Q47+R47+S47</f>
        <v>9950</v>
      </c>
      <c r="P47" s="83">
        <f>10000-25-25</f>
        <v>9950</v>
      </c>
      <c r="Q47" s="83">
        <v>0</v>
      </c>
      <c r="R47" s="83">
        <v>0</v>
      </c>
      <c r="S47" s="83">
        <v>0</v>
      </c>
      <c r="T47" s="81">
        <f>U47+V47+W47+X47</f>
        <v>19173.3</v>
      </c>
      <c r="U47" s="83">
        <f>19399.3-226</f>
        <v>19173.3</v>
      </c>
      <c r="V47" s="83">
        <v>0</v>
      </c>
      <c r="W47" s="83">
        <v>0</v>
      </c>
      <c r="X47" s="83">
        <v>0</v>
      </c>
      <c r="Y47" s="81">
        <v>26614</v>
      </c>
      <c r="Z47" s="83">
        <v>26614</v>
      </c>
      <c r="AA47" s="83">
        <v>0</v>
      </c>
      <c r="AB47" s="83">
        <v>0</v>
      </c>
      <c r="AC47" s="83">
        <v>0</v>
      </c>
      <c r="AD47" s="81">
        <f>AE47+AF47+AG47+AH47</f>
        <v>32113</v>
      </c>
      <c r="AE47" s="83">
        <v>32113</v>
      </c>
      <c r="AF47" s="83">
        <v>0</v>
      </c>
      <c r="AG47" s="83">
        <v>0</v>
      </c>
      <c r="AH47" s="83">
        <v>0</v>
      </c>
      <c r="AI47" s="81">
        <v>0</v>
      </c>
      <c r="AJ47" s="83">
        <v>0</v>
      </c>
      <c r="AK47" s="83">
        <v>0</v>
      </c>
      <c r="AL47" s="83">
        <v>0</v>
      </c>
      <c r="AM47" s="83">
        <v>0</v>
      </c>
      <c r="AN47" s="81">
        <f t="shared" si="8"/>
        <v>95876.3</v>
      </c>
    </row>
    <row r="48" spans="1:40" ht="121.15" customHeight="1">
      <c r="A48" s="136">
        <v>29</v>
      </c>
      <c r="B48" s="135" t="s">
        <v>56</v>
      </c>
      <c r="C48" s="135" t="s">
        <v>142</v>
      </c>
      <c r="D48" s="84" t="s">
        <v>172</v>
      </c>
      <c r="E48" s="81">
        <f>SUM(F48:G48)</f>
        <v>4700</v>
      </c>
      <c r="F48" s="83">
        <v>4700</v>
      </c>
      <c r="G48" s="83">
        <v>0</v>
      </c>
      <c r="H48" s="83">
        <v>0</v>
      </c>
      <c r="I48" s="83">
        <v>0</v>
      </c>
      <c r="J48" s="81">
        <f>SUM(K48:L48)</f>
        <v>0</v>
      </c>
      <c r="K48" s="83">
        <v>0</v>
      </c>
      <c r="L48" s="83">
        <v>0</v>
      </c>
      <c r="M48" s="83">
        <v>0</v>
      </c>
      <c r="N48" s="83">
        <v>0</v>
      </c>
      <c r="O48" s="81">
        <f>SUM(P48:Q48)</f>
        <v>1215</v>
      </c>
      <c r="P48" s="83">
        <f>1455-120-120</f>
        <v>1215</v>
      </c>
      <c r="Q48" s="83">
        <v>0</v>
      </c>
      <c r="R48" s="83">
        <v>0</v>
      </c>
      <c r="S48" s="83">
        <v>0</v>
      </c>
      <c r="T48" s="81">
        <v>0</v>
      </c>
      <c r="U48" s="83">
        <v>0</v>
      </c>
      <c r="V48" s="83">
        <v>0</v>
      </c>
      <c r="W48" s="83">
        <v>0</v>
      </c>
      <c r="X48" s="83">
        <v>0</v>
      </c>
      <c r="Y48" s="81">
        <v>0</v>
      </c>
      <c r="Z48" s="83">
        <v>0</v>
      </c>
      <c r="AA48" s="83">
        <v>0</v>
      </c>
      <c r="AB48" s="83">
        <v>0</v>
      </c>
      <c r="AC48" s="83">
        <v>0</v>
      </c>
      <c r="AD48" s="81">
        <v>0</v>
      </c>
      <c r="AE48" s="83">
        <v>0</v>
      </c>
      <c r="AF48" s="83">
        <v>0</v>
      </c>
      <c r="AG48" s="83">
        <v>0</v>
      </c>
      <c r="AH48" s="83">
        <v>0</v>
      </c>
      <c r="AI48" s="81">
        <v>0</v>
      </c>
      <c r="AJ48" s="83">
        <v>0</v>
      </c>
      <c r="AK48" s="83">
        <v>0</v>
      </c>
      <c r="AL48" s="83">
        <v>0</v>
      </c>
      <c r="AM48" s="83">
        <v>0</v>
      </c>
      <c r="AN48" s="81">
        <f>SUM(E48,J48,O48,T48,Y48,AD48,AI48)</f>
        <v>5915</v>
      </c>
    </row>
    <row r="49" spans="1:40" ht="111.6" customHeight="1">
      <c r="A49" s="136">
        <v>30</v>
      </c>
      <c r="B49" s="135" t="s">
        <v>0</v>
      </c>
      <c r="C49" s="135" t="s">
        <v>130</v>
      </c>
      <c r="D49" s="109">
        <v>2020</v>
      </c>
      <c r="E49" s="81">
        <f t="shared" si="9"/>
        <v>0</v>
      </c>
      <c r="F49" s="83">
        <v>0</v>
      </c>
      <c r="G49" s="83">
        <v>0</v>
      </c>
      <c r="H49" s="83">
        <v>0</v>
      </c>
      <c r="I49" s="83">
        <v>0</v>
      </c>
      <c r="J49" s="81">
        <v>0</v>
      </c>
      <c r="K49" s="83">
        <v>0</v>
      </c>
      <c r="L49" s="83">
        <v>0</v>
      </c>
      <c r="M49" s="83">
        <v>0</v>
      </c>
      <c r="N49" s="83">
        <v>0</v>
      </c>
      <c r="O49" s="81">
        <f t="shared" ref="O49:O60" si="10">SUM(P49:Q49)</f>
        <v>0</v>
      </c>
      <c r="P49" s="83">
        <v>0</v>
      </c>
      <c r="Q49" s="83">
        <v>0</v>
      </c>
      <c r="R49" s="83">
        <v>0</v>
      </c>
      <c r="S49" s="83">
        <v>0</v>
      </c>
      <c r="T49" s="81">
        <v>0</v>
      </c>
      <c r="U49" s="83">
        <v>0</v>
      </c>
      <c r="V49" s="83">
        <v>0</v>
      </c>
      <c r="W49" s="83">
        <v>0</v>
      </c>
      <c r="X49" s="83">
        <v>0</v>
      </c>
      <c r="Y49" s="81">
        <v>0</v>
      </c>
      <c r="Z49" s="83">
        <v>0</v>
      </c>
      <c r="AA49" s="83">
        <v>0</v>
      </c>
      <c r="AB49" s="83">
        <v>0</v>
      </c>
      <c r="AC49" s="83">
        <v>0</v>
      </c>
      <c r="AD49" s="81">
        <v>0</v>
      </c>
      <c r="AE49" s="83">
        <v>0</v>
      </c>
      <c r="AF49" s="83">
        <v>0</v>
      </c>
      <c r="AG49" s="83">
        <v>0</v>
      </c>
      <c r="AH49" s="83">
        <v>0</v>
      </c>
      <c r="AI49" s="81">
        <v>0</v>
      </c>
      <c r="AJ49" s="83">
        <v>0</v>
      </c>
      <c r="AK49" s="83">
        <v>0</v>
      </c>
      <c r="AL49" s="83">
        <v>0</v>
      </c>
      <c r="AM49" s="83">
        <v>0</v>
      </c>
      <c r="AN49" s="81">
        <f t="shared" si="8"/>
        <v>0</v>
      </c>
    </row>
    <row r="50" spans="1:40" s="5" customFormat="1" ht="108.6" customHeight="1">
      <c r="A50" s="135">
        <v>31</v>
      </c>
      <c r="B50" s="135" t="s">
        <v>182</v>
      </c>
      <c r="C50" s="135" t="s">
        <v>130</v>
      </c>
      <c r="D50" s="84" t="s">
        <v>47</v>
      </c>
      <c r="E50" s="81">
        <f t="shared" si="9"/>
        <v>297</v>
      </c>
      <c r="F50" s="82">
        <v>297</v>
      </c>
      <c r="G50" s="83">
        <v>0</v>
      </c>
      <c r="H50" s="83">
        <v>0</v>
      </c>
      <c r="I50" s="83">
        <v>0</v>
      </c>
      <c r="J50" s="81">
        <f t="shared" ref="J50:J60" si="11">SUM(K50:L50)</f>
        <v>1888</v>
      </c>
      <c r="K50" s="82">
        <f>2300-206-206</f>
        <v>1888</v>
      </c>
      <c r="L50" s="83">
        <v>0</v>
      </c>
      <c r="M50" s="83">
        <v>0</v>
      </c>
      <c r="N50" s="83">
        <v>0</v>
      </c>
      <c r="O50" s="81">
        <f t="shared" si="10"/>
        <v>0</v>
      </c>
      <c r="P50" s="83">
        <v>0</v>
      </c>
      <c r="Q50" s="83">
        <v>0</v>
      </c>
      <c r="R50" s="83">
        <v>0</v>
      </c>
      <c r="S50" s="83">
        <v>0</v>
      </c>
      <c r="T50" s="87">
        <f>U50+V50</f>
        <v>2202</v>
      </c>
      <c r="U50" s="83">
        <f>2203-1</f>
        <v>2202</v>
      </c>
      <c r="V50" s="83">
        <v>0</v>
      </c>
      <c r="W50" s="83">
        <v>0</v>
      </c>
      <c r="X50" s="83">
        <v>0</v>
      </c>
      <c r="Y50" s="81">
        <f>Z50+AA50</f>
        <v>22</v>
      </c>
      <c r="Z50" s="83">
        <v>22</v>
      </c>
      <c r="AA50" s="83">
        <v>0</v>
      </c>
      <c r="AB50" s="83">
        <v>0</v>
      </c>
      <c r="AC50" s="83">
        <v>0</v>
      </c>
      <c r="AD50" s="81">
        <f>AE50+AF50</f>
        <v>0</v>
      </c>
      <c r="AE50" s="83">
        <v>0</v>
      </c>
      <c r="AF50" s="83">
        <v>0</v>
      </c>
      <c r="AG50" s="83">
        <v>0</v>
      </c>
      <c r="AH50" s="83">
        <v>0</v>
      </c>
      <c r="AI50" s="81">
        <v>0</v>
      </c>
      <c r="AJ50" s="83">
        <v>0</v>
      </c>
      <c r="AK50" s="83">
        <v>0</v>
      </c>
      <c r="AL50" s="83">
        <v>0</v>
      </c>
      <c r="AM50" s="83">
        <v>0</v>
      </c>
      <c r="AN50" s="81">
        <f t="shared" si="8"/>
        <v>4409</v>
      </c>
    </row>
    <row r="51" spans="1:40" ht="112.9" customHeight="1">
      <c r="A51" s="136">
        <v>32</v>
      </c>
      <c r="B51" s="135" t="s">
        <v>181</v>
      </c>
      <c r="C51" s="135" t="s">
        <v>130</v>
      </c>
      <c r="D51" s="84" t="s">
        <v>183</v>
      </c>
      <c r="E51" s="81">
        <f t="shared" si="9"/>
        <v>1458</v>
      </c>
      <c r="F51" s="82">
        <f>5267-3802-4-3</f>
        <v>1458</v>
      </c>
      <c r="G51" s="83">
        <v>0</v>
      </c>
      <c r="H51" s="83">
        <v>0</v>
      </c>
      <c r="I51" s="83">
        <v>0</v>
      </c>
      <c r="J51" s="81">
        <f t="shared" si="11"/>
        <v>0</v>
      </c>
      <c r="K51" s="82">
        <v>0</v>
      </c>
      <c r="L51" s="83">
        <v>0</v>
      </c>
      <c r="M51" s="83">
        <v>0</v>
      </c>
      <c r="N51" s="83">
        <v>0</v>
      </c>
      <c r="O51" s="81">
        <f t="shared" si="10"/>
        <v>0</v>
      </c>
      <c r="P51" s="83">
        <v>0</v>
      </c>
      <c r="Q51" s="83">
        <v>0</v>
      </c>
      <c r="R51" s="83">
        <v>0</v>
      </c>
      <c r="S51" s="83">
        <v>0</v>
      </c>
      <c r="T51" s="87">
        <f>U51+V51</f>
        <v>22073</v>
      </c>
      <c r="U51" s="83">
        <v>22073</v>
      </c>
      <c r="V51" s="83">
        <v>0</v>
      </c>
      <c r="W51" s="83">
        <v>0</v>
      </c>
      <c r="X51" s="83">
        <v>0</v>
      </c>
      <c r="Y51" s="81">
        <f>Z51+AA51</f>
        <v>20299</v>
      </c>
      <c r="Z51" s="83">
        <f>20321-22</f>
        <v>20299</v>
      </c>
      <c r="AA51" s="83">
        <v>0</v>
      </c>
      <c r="AB51" s="83">
        <v>0</v>
      </c>
      <c r="AC51" s="83">
        <v>0</v>
      </c>
      <c r="AD51" s="81">
        <f>AE51+AF51</f>
        <v>12265</v>
      </c>
      <c r="AE51" s="83">
        <v>12265</v>
      </c>
      <c r="AF51" s="83">
        <v>0</v>
      </c>
      <c r="AG51" s="83">
        <v>0</v>
      </c>
      <c r="AH51" s="83">
        <v>0</v>
      </c>
      <c r="AI51" s="81">
        <v>21328</v>
      </c>
      <c r="AJ51" s="83">
        <v>21328</v>
      </c>
      <c r="AK51" s="83">
        <v>0</v>
      </c>
      <c r="AL51" s="83">
        <v>0</v>
      </c>
      <c r="AM51" s="83">
        <v>0</v>
      </c>
      <c r="AN51" s="81">
        <f t="shared" si="8"/>
        <v>77423</v>
      </c>
    </row>
    <row r="52" spans="1:40" ht="117.6" customHeight="1">
      <c r="A52" s="136">
        <v>33</v>
      </c>
      <c r="B52" s="135" t="s">
        <v>42</v>
      </c>
      <c r="C52" s="135" t="s">
        <v>130</v>
      </c>
      <c r="D52" s="84" t="s">
        <v>186</v>
      </c>
      <c r="E52" s="81">
        <f t="shared" si="9"/>
        <v>170</v>
      </c>
      <c r="F52" s="83">
        <v>170</v>
      </c>
      <c r="G52" s="83">
        <v>0</v>
      </c>
      <c r="H52" s="83">
        <v>0</v>
      </c>
      <c r="I52" s="83">
        <v>0</v>
      </c>
      <c r="J52" s="81">
        <f t="shared" si="11"/>
        <v>0</v>
      </c>
      <c r="K52" s="83">
        <v>0</v>
      </c>
      <c r="L52" s="83">
        <v>0</v>
      </c>
      <c r="M52" s="83">
        <v>0</v>
      </c>
      <c r="N52" s="83">
        <v>0</v>
      </c>
      <c r="O52" s="81">
        <f t="shared" si="10"/>
        <v>0</v>
      </c>
      <c r="P52" s="83">
        <v>0</v>
      </c>
      <c r="Q52" s="83">
        <v>0</v>
      </c>
      <c r="R52" s="83">
        <v>0</v>
      </c>
      <c r="S52" s="83">
        <v>0</v>
      </c>
      <c r="T52" s="81">
        <f>372-10-10</f>
        <v>352</v>
      </c>
      <c r="U52" s="83">
        <f>372-10-10</f>
        <v>352</v>
      </c>
      <c r="V52" s="83">
        <v>0</v>
      </c>
      <c r="W52" s="83">
        <v>0</v>
      </c>
      <c r="X52" s="83">
        <v>0</v>
      </c>
      <c r="Y52" s="81">
        <f t="shared" ref="Y52:Y57" si="12">Z52+AA52+AB52+AC52</f>
        <v>0</v>
      </c>
      <c r="Z52" s="83">
        <v>0</v>
      </c>
      <c r="AA52" s="83">
        <v>0</v>
      </c>
      <c r="AB52" s="83">
        <v>0</v>
      </c>
      <c r="AC52" s="83">
        <v>0</v>
      </c>
      <c r="AD52" s="81">
        <v>278</v>
      </c>
      <c r="AE52" s="83">
        <v>278</v>
      </c>
      <c r="AF52" s="83">
        <v>0</v>
      </c>
      <c r="AG52" s="83">
        <v>0</v>
      </c>
      <c r="AH52" s="83">
        <v>0</v>
      </c>
      <c r="AI52" s="81">
        <v>0</v>
      </c>
      <c r="AJ52" s="83">
        <v>0</v>
      </c>
      <c r="AK52" s="83">
        <v>0</v>
      </c>
      <c r="AL52" s="83">
        <v>0</v>
      </c>
      <c r="AM52" s="83">
        <v>0</v>
      </c>
      <c r="AN52" s="81">
        <f t="shared" si="8"/>
        <v>800</v>
      </c>
    </row>
    <row r="53" spans="1:40" s="5" customFormat="1" ht="103.9" customHeight="1">
      <c r="A53" s="136">
        <v>34</v>
      </c>
      <c r="B53" s="135" t="s">
        <v>57</v>
      </c>
      <c r="C53" s="135" t="s">
        <v>130</v>
      </c>
      <c r="D53" s="109">
        <v>2015</v>
      </c>
      <c r="E53" s="81">
        <f t="shared" si="9"/>
        <v>0</v>
      </c>
      <c r="F53" s="83">
        <f>3162-3162</f>
        <v>0</v>
      </c>
      <c r="G53" s="83">
        <v>0</v>
      </c>
      <c r="H53" s="83">
        <v>0</v>
      </c>
      <c r="I53" s="83">
        <v>0</v>
      </c>
      <c r="J53" s="81">
        <f t="shared" si="11"/>
        <v>2018</v>
      </c>
      <c r="K53" s="83">
        <f>3277-344-343-31-541</f>
        <v>2018</v>
      </c>
      <c r="L53" s="83">
        <v>0</v>
      </c>
      <c r="M53" s="83">
        <v>0</v>
      </c>
      <c r="N53" s="83">
        <v>0</v>
      </c>
      <c r="O53" s="81">
        <f t="shared" si="10"/>
        <v>0</v>
      </c>
      <c r="P53" s="83">
        <v>0</v>
      </c>
      <c r="Q53" s="83">
        <v>0</v>
      </c>
      <c r="R53" s="83">
        <v>0</v>
      </c>
      <c r="S53" s="83">
        <v>0</v>
      </c>
      <c r="T53" s="81">
        <v>0</v>
      </c>
      <c r="U53" s="83">
        <v>0</v>
      </c>
      <c r="V53" s="83">
        <v>0</v>
      </c>
      <c r="W53" s="83">
        <v>0</v>
      </c>
      <c r="X53" s="83">
        <v>0</v>
      </c>
      <c r="Y53" s="81">
        <f t="shared" si="12"/>
        <v>0</v>
      </c>
      <c r="Z53" s="83">
        <v>0</v>
      </c>
      <c r="AA53" s="83">
        <v>0</v>
      </c>
      <c r="AB53" s="83">
        <v>0</v>
      </c>
      <c r="AC53" s="83">
        <v>0</v>
      </c>
      <c r="AD53" s="81">
        <v>0</v>
      </c>
      <c r="AE53" s="83">
        <v>0</v>
      </c>
      <c r="AF53" s="83">
        <v>0</v>
      </c>
      <c r="AG53" s="83">
        <v>0</v>
      </c>
      <c r="AH53" s="83">
        <v>0</v>
      </c>
      <c r="AI53" s="81">
        <v>0</v>
      </c>
      <c r="AJ53" s="83">
        <v>0</v>
      </c>
      <c r="AK53" s="83">
        <v>0</v>
      </c>
      <c r="AL53" s="83">
        <v>0</v>
      </c>
      <c r="AM53" s="83">
        <v>0</v>
      </c>
      <c r="AN53" s="81">
        <f t="shared" si="8"/>
        <v>2018</v>
      </c>
    </row>
    <row r="54" spans="1:40" ht="110.45" customHeight="1">
      <c r="A54" s="136">
        <v>35</v>
      </c>
      <c r="B54" s="135" t="s">
        <v>61</v>
      </c>
      <c r="C54" s="135" t="s">
        <v>129</v>
      </c>
      <c r="D54" s="109">
        <v>2020</v>
      </c>
      <c r="E54" s="81">
        <f t="shared" si="9"/>
        <v>0</v>
      </c>
      <c r="F54" s="83">
        <v>0</v>
      </c>
      <c r="G54" s="83">
        <v>0</v>
      </c>
      <c r="H54" s="83">
        <v>0</v>
      </c>
      <c r="I54" s="83">
        <v>0</v>
      </c>
      <c r="J54" s="81">
        <f t="shared" si="11"/>
        <v>0</v>
      </c>
      <c r="K54" s="83">
        <v>0</v>
      </c>
      <c r="L54" s="83">
        <v>0</v>
      </c>
      <c r="M54" s="83">
        <v>0</v>
      </c>
      <c r="N54" s="83">
        <v>0</v>
      </c>
      <c r="O54" s="81">
        <f t="shared" si="10"/>
        <v>0</v>
      </c>
      <c r="P54" s="83">
        <v>0</v>
      </c>
      <c r="Q54" s="83">
        <v>0</v>
      </c>
      <c r="R54" s="83">
        <v>0</v>
      </c>
      <c r="S54" s="83">
        <v>0</v>
      </c>
      <c r="T54" s="81">
        <v>0</v>
      </c>
      <c r="U54" s="83">
        <v>0</v>
      </c>
      <c r="V54" s="83">
        <v>0</v>
      </c>
      <c r="W54" s="83">
        <v>0</v>
      </c>
      <c r="X54" s="83">
        <v>0</v>
      </c>
      <c r="Y54" s="81">
        <f t="shared" si="12"/>
        <v>0</v>
      </c>
      <c r="Z54" s="83">
        <v>0</v>
      </c>
      <c r="AA54" s="83">
        <v>0</v>
      </c>
      <c r="AB54" s="83">
        <v>0</v>
      </c>
      <c r="AC54" s="83">
        <v>0</v>
      </c>
      <c r="AD54" s="81">
        <v>0</v>
      </c>
      <c r="AE54" s="83">
        <v>0</v>
      </c>
      <c r="AF54" s="83">
        <v>0</v>
      </c>
      <c r="AG54" s="83">
        <v>0</v>
      </c>
      <c r="AH54" s="83">
        <v>0</v>
      </c>
      <c r="AI54" s="81">
        <v>0</v>
      </c>
      <c r="AJ54" s="83">
        <v>0</v>
      </c>
      <c r="AK54" s="83">
        <v>0</v>
      </c>
      <c r="AL54" s="83">
        <v>0</v>
      </c>
      <c r="AM54" s="83">
        <v>0</v>
      </c>
      <c r="AN54" s="81">
        <f t="shared" si="8"/>
        <v>0</v>
      </c>
    </row>
    <row r="55" spans="1:40" ht="106.9" customHeight="1">
      <c r="A55" s="136">
        <v>36</v>
      </c>
      <c r="B55" s="135" t="s">
        <v>19</v>
      </c>
      <c r="C55" s="135" t="s">
        <v>130</v>
      </c>
      <c r="D55" s="109">
        <v>2020</v>
      </c>
      <c r="E55" s="81">
        <f t="shared" si="9"/>
        <v>0</v>
      </c>
      <c r="F55" s="83">
        <v>0</v>
      </c>
      <c r="G55" s="83">
        <v>0</v>
      </c>
      <c r="H55" s="83">
        <v>0</v>
      </c>
      <c r="I55" s="83">
        <v>0</v>
      </c>
      <c r="J55" s="81">
        <f t="shared" si="11"/>
        <v>0</v>
      </c>
      <c r="K55" s="83">
        <v>0</v>
      </c>
      <c r="L55" s="83">
        <v>0</v>
      </c>
      <c r="M55" s="83">
        <v>0</v>
      </c>
      <c r="N55" s="83">
        <v>0</v>
      </c>
      <c r="O55" s="81">
        <f t="shared" si="10"/>
        <v>0</v>
      </c>
      <c r="P55" s="83">
        <v>0</v>
      </c>
      <c r="Q55" s="83">
        <v>0</v>
      </c>
      <c r="R55" s="83">
        <v>0</v>
      </c>
      <c r="S55" s="83">
        <v>0</v>
      </c>
      <c r="T55" s="81">
        <v>0</v>
      </c>
      <c r="U55" s="83">
        <v>0</v>
      </c>
      <c r="V55" s="83">
        <v>0</v>
      </c>
      <c r="W55" s="83">
        <v>0</v>
      </c>
      <c r="X55" s="83">
        <v>0</v>
      </c>
      <c r="Y55" s="81">
        <f t="shared" si="12"/>
        <v>0</v>
      </c>
      <c r="Z55" s="83">
        <v>0</v>
      </c>
      <c r="AA55" s="83">
        <v>0</v>
      </c>
      <c r="AB55" s="83">
        <v>0</v>
      </c>
      <c r="AC55" s="83">
        <v>0</v>
      </c>
      <c r="AD55" s="81">
        <v>0</v>
      </c>
      <c r="AE55" s="83">
        <v>0</v>
      </c>
      <c r="AF55" s="83">
        <v>0</v>
      </c>
      <c r="AG55" s="83">
        <v>0</v>
      </c>
      <c r="AH55" s="83">
        <v>0</v>
      </c>
      <c r="AI55" s="81">
        <v>0</v>
      </c>
      <c r="AJ55" s="83">
        <v>0</v>
      </c>
      <c r="AK55" s="83">
        <v>0</v>
      </c>
      <c r="AL55" s="83">
        <v>0</v>
      </c>
      <c r="AM55" s="83">
        <v>0</v>
      </c>
      <c r="AN55" s="81">
        <f t="shared" si="8"/>
        <v>0</v>
      </c>
    </row>
    <row r="56" spans="1:40" ht="130.15" customHeight="1">
      <c r="A56" s="136">
        <v>37</v>
      </c>
      <c r="B56" s="135" t="s">
        <v>52</v>
      </c>
      <c r="C56" s="135" t="s">
        <v>143</v>
      </c>
      <c r="D56" s="80" t="s">
        <v>101</v>
      </c>
      <c r="E56" s="81">
        <f t="shared" si="9"/>
        <v>1597</v>
      </c>
      <c r="F56" s="83">
        <f>3500+117-2020</f>
        <v>1597</v>
      </c>
      <c r="G56" s="83">
        <v>0</v>
      </c>
      <c r="H56" s="83">
        <v>0</v>
      </c>
      <c r="I56" s="83">
        <v>0</v>
      </c>
      <c r="J56" s="81">
        <f t="shared" si="11"/>
        <v>5766.6</v>
      </c>
      <c r="K56" s="83">
        <f>1180+4138-320+520+40-124+332.6</f>
        <v>5766.6</v>
      </c>
      <c r="L56" s="83">
        <v>0</v>
      </c>
      <c r="M56" s="83">
        <v>0</v>
      </c>
      <c r="N56" s="83">
        <v>0</v>
      </c>
      <c r="O56" s="81">
        <f t="shared" si="10"/>
        <v>0</v>
      </c>
      <c r="P56" s="83">
        <v>0</v>
      </c>
      <c r="Q56" s="83">
        <v>0</v>
      </c>
      <c r="R56" s="83">
        <v>0</v>
      </c>
      <c r="S56" s="83">
        <v>0</v>
      </c>
      <c r="T56" s="81">
        <f>2940.4-131-148</f>
        <v>2661.4</v>
      </c>
      <c r="U56" s="83">
        <f>2940.4-131-148</f>
        <v>2661.4</v>
      </c>
      <c r="V56" s="83">
        <v>0</v>
      </c>
      <c r="W56" s="83">
        <v>0</v>
      </c>
      <c r="X56" s="83">
        <v>0</v>
      </c>
      <c r="Y56" s="81">
        <f t="shared" si="12"/>
        <v>4183</v>
      </c>
      <c r="Z56" s="83">
        <v>4183</v>
      </c>
      <c r="AA56" s="83">
        <v>0</v>
      </c>
      <c r="AB56" s="83">
        <v>0</v>
      </c>
      <c r="AC56" s="83">
        <v>0</v>
      </c>
      <c r="AD56" s="81">
        <v>0</v>
      </c>
      <c r="AE56" s="83">
        <v>0</v>
      </c>
      <c r="AF56" s="83">
        <v>0</v>
      </c>
      <c r="AG56" s="83">
        <v>0</v>
      </c>
      <c r="AH56" s="83">
        <v>0</v>
      </c>
      <c r="AI56" s="81">
        <v>0</v>
      </c>
      <c r="AJ56" s="83">
        <v>0</v>
      </c>
      <c r="AK56" s="83">
        <v>0</v>
      </c>
      <c r="AL56" s="83">
        <v>0</v>
      </c>
      <c r="AM56" s="83">
        <v>0</v>
      </c>
      <c r="AN56" s="81">
        <f t="shared" si="8"/>
        <v>14208</v>
      </c>
    </row>
    <row r="57" spans="1:40" ht="122.45" customHeight="1">
      <c r="A57" s="136">
        <v>38</v>
      </c>
      <c r="B57" s="136" t="s">
        <v>53</v>
      </c>
      <c r="C57" s="135" t="s">
        <v>144</v>
      </c>
      <c r="D57" s="135">
        <v>2018</v>
      </c>
      <c r="E57" s="81">
        <f t="shared" si="9"/>
        <v>0</v>
      </c>
      <c r="F57" s="83">
        <v>0</v>
      </c>
      <c r="G57" s="83">
        <v>0</v>
      </c>
      <c r="H57" s="83">
        <v>0</v>
      </c>
      <c r="I57" s="83">
        <v>0</v>
      </c>
      <c r="J57" s="81">
        <f t="shared" si="11"/>
        <v>0</v>
      </c>
      <c r="K57" s="83">
        <v>0</v>
      </c>
      <c r="L57" s="83">
        <v>0</v>
      </c>
      <c r="M57" s="83">
        <v>0</v>
      </c>
      <c r="N57" s="83">
        <v>0</v>
      </c>
      <c r="O57" s="81">
        <f t="shared" si="10"/>
        <v>0</v>
      </c>
      <c r="P57" s="83">
        <v>0</v>
      </c>
      <c r="Q57" s="83">
        <v>0</v>
      </c>
      <c r="R57" s="83">
        <v>0</v>
      </c>
      <c r="S57" s="83">
        <v>0</v>
      </c>
      <c r="T57" s="81">
        <v>0</v>
      </c>
      <c r="U57" s="83">
        <v>0</v>
      </c>
      <c r="V57" s="83">
        <v>0</v>
      </c>
      <c r="W57" s="83">
        <v>0</v>
      </c>
      <c r="X57" s="83">
        <v>0</v>
      </c>
      <c r="Y57" s="81">
        <f t="shared" si="12"/>
        <v>1786</v>
      </c>
      <c r="Z57" s="83">
        <v>1786</v>
      </c>
      <c r="AA57" s="83">
        <v>0</v>
      </c>
      <c r="AB57" s="83">
        <v>0</v>
      </c>
      <c r="AC57" s="83">
        <v>0</v>
      </c>
      <c r="AD57" s="81">
        <v>0</v>
      </c>
      <c r="AE57" s="83">
        <v>0</v>
      </c>
      <c r="AF57" s="83">
        <v>0</v>
      </c>
      <c r="AG57" s="83">
        <v>0</v>
      </c>
      <c r="AH57" s="83">
        <v>0</v>
      </c>
      <c r="AI57" s="81">
        <v>0</v>
      </c>
      <c r="AJ57" s="83">
        <v>0</v>
      </c>
      <c r="AK57" s="83">
        <v>0</v>
      </c>
      <c r="AL57" s="83">
        <v>0</v>
      </c>
      <c r="AM57" s="83">
        <v>0</v>
      </c>
      <c r="AN57" s="81">
        <f t="shared" si="8"/>
        <v>1786</v>
      </c>
    </row>
    <row r="58" spans="1:40" ht="124.9" customHeight="1">
      <c r="A58" s="136">
        <v>39</v>
      </c>
      <c r="B58" s="135" t="s">
        <v>54</v>
      </c>
      <c r="C58" s="135" t="s">
        <v>145</v>
      </c>
      <c r="D58" s="109">
        <v>2014</v>
      </c>
      <c r="E58" s="81">
        <f t="shared" si="9"/>
        <v>250</v>
      </c>
      <c r="F58" s="83">
        <v>250</v>
      </c>
      <c r="G58" s="83">
        <v>0</v>
      </c>
      <c r="H58" s="83">
        <v>0</v>
      </c>
      <c r="I58" s="83">
        <v>0</v>
      </c>
      <c r="J58" s="81">
        <f t="shared" si="11"/>
        <v>0</v>
      </c>
      <c r="K58" s="83">
        <v>0</v>
      </c>
      <c r="L58" s="83">
        <v>0</v>
      </c>
      <c r="M58" s="83">
        <v>0</v>
      </c>
      <c r="N58" s="83">
        <v>0</v>
      </c>
      <c r="O58" s="81">
        <f t="shared" si="10"/>
        <v>0</v>
      </c>
      <c r="P58" s="83">
        <v>0</v>
      </c>
      <c r="Q58" s="83">
        <v>0</v>
      </c>
      <c r="R58" s="83">
        <v>0</v>
      </c>
      <c r="S58" s="83">
        <v>0</v>
      </c>
      <c r="T58" s="81">
        <v>0</v>
      </c>
      <c r="U58" s="83">
        <v>0</v>
      </c>
      <c r="V58" s="83">
        <v>0</v>
      </c>
      <c r="W58" s="83">
        <v>0</v>
      </c>
      <c r="X58" s="83">
        <v>0</v>
      </c>
      <c r="Y58" s="81">
        <v>0</v>
      </c>
      <c r="Z58" s="83">
        <v>0</v>
      </c>
      <c r="AA58" s="83">
        <v>0</v>
      </c>
      <c r="AB58" s="83">
        <v>0</v>
      </c>
      <c r="AC58" s="83">
        <v>0</v>
      </c>
      <c r="AD58" s="81">
        <v>0</v>
      </c>
      <c r="AE58" s="83">
        <v>0</v>
      </c>
      <c r="AF58" s="83">
        <v>0</v>
      </c>
      <c r="AG58" s="83">
        <v>0</v>
      </c>
      <c r="AH58" s="83">
        <v>0</v>
      </c>
      <c r="AI58" s="81">
        <v>0</v>
      </c>
      <c r="AJ58" s="83">
        <v>0</v>
      </c>
      <c r="AK58" s="83">
        <v>0</v>
      </c>
      <c r="AL58" s="83">
        <v>0</v>
      </c>
      <c r="AM58" s="83">
        <v>0</v>
      </c>
      <c r="AN58" s="81">
        <f t="shared" si="8"/>
        <v>250</v>
      </c>
    </row>
    <row r="59" spans="1:40" ht="132" customHeight="1">
      <c r="A59" s="136">
        <v>40</v>
      </c>
      <c r="B59" s="135" t="s">
        <v>55</v>
      </c>
      <c r="C59" s="135" t="s">
        <v>146</v>
      </c>
      <c r="D59" s="80" t="s">
        <v>171</v>
      </c>
      <c r="E59" s="81">
        <f t="shared" si="9"/>
        <v>13669</v>
      </c>
      <c r="F59" s="83">
        <f>6351+6964+354</f>
        <v>13669</v>
      </c>
      <c r="G59" s="83">
        <v>0</v>
      </c>
      <c r="H59" s="83">
        <v>0</v>
      </c>
      <c r="I59" s="83">
        <v>0</v>
      </c>
      <c r="J59" s="81">
        <f t="shared" si="11"/>
        <v>5002</v>
      </c>
      <c r="K59" s="83">
        <v>5002</v>
      </c>
      <c r="L59" s="83">
        <v>0</v>
      </c>
      <c r="M59" s="83">
        <v>0</v>
      </c>
      <c r="N59" s="83">
        <v>0</v>
      </c>
      <c r="O59" s="81">
        <f t="shared" si="10"/>
        <v>4076</v>
      </c>
      <c r="P59" s="83">
        <v>4076</v>
      </c>
      <c r="Q59" s="83">
        <v>0</v>
      </c>
      <c r="R59" s="83">
        <v>0</v>
      </c>
      <c r="S59" s="83">
        <v>0</v>
      </c>
      <c r="T59" s="81">
        <f>3880+148</f>
        <v>4028</v>
      </c>
      <c r="U59" s="83">
        <f>3880+148</f>
        <v>4028</v>
      </c>
      <c r="V59" s="83">
        <v>0</v>
      </c>
      <c r="W59" s="83">
        <v>0</v>
      </c>
      <c r="X59" s="83">
        <v>0</v>
      </c>
      <c r="Y59" s="81">
        <v>5356</v>
      </c>
      <c r="Z59" s="83">
        <v>5356</v>
      </c>
      <c r="AA59" s="83">
        <v>0</v>
      </c>
      <c r="AB59" s="83">
        <v>0</v>
      </c>
      <c r="AC59" s="83">
        <v>0</v>
      </c>
      <c r="AD59" s="81">
        <v>5476</v>
      </c>
      <c r="AE59" s="83">
        <v>5476</v>
      </c>
      <c r="AF59" s="83">
        <v>0</v>
      </c>
      <c r="AG59" s="83">
        <v>0</v>
      </c>
      <c r="AH59" s="83">
        <v>0</v>
      </c>
      <c r="AI59" s="81">
        <v>0</v>
      </c>
      <c r="AJ59" s="83">
        <v>0</v>
      </c>
      <c r="AK59" s="83">
        <v>0</v>
      </c>
      <c r="AL59" s="83">
        <v>0</v>
      </c>
      <c r="AM59" s="83">
        <v>0</v>
      </c>
      <c r="AN59" s="81">
        <f t="shared" si="8"/>
        <v>37607</v>
      </c>
    </row>
    <row r="60" spans="1:40" ht="74.45" customHeight="1">
      <c r="A60" s="152">
        <v>41</v>
      </c>
      <c r="B60" s="151" t="s">
        <v>68</v>
      </c>
      <c r="C60" s="151" t="s">
        <v>146</v>
      </c>
      <c r="D60" s="80" t="s">
        <v>40</v>
      </c>
      <c r="E60" s="81">
        <f t="shared" si="9"/>
        <v>0</v>
      </c>
      <c r="F60" s="83">
        <v>0</v>
      </c>
      <c r="G60" s="83">
        <v>0</v>
      </c>
      <c r="H60" s="83">
        <v>0</v>
      </c>
      <c r="I60" s="83">
        <v>0</v>
      </c>
      <c r="J60" s="81">
        <f t="shared" si="11"/>
        <v>2277</v>
      </c>
      <c r="K60" s="83">
        <v>2277</v>
      </c>
      <c r="L60" s="83">
        <v>0</v>
      </c>
      <c r="M60" s="83">
        <v>0</v>
      </c>
      <c r="N60" s="83">
        <v>0</v>
      </c>
      <c r="O60" s="81">
        <f t="shared" si="10"/>
        <v>5681</v>
      </c>
      <c r="P60" s="83">
        <f>3431+4534-2277-4-3</f>
        <v>5681</v>
      </c>
      <c r="Q60" s="83">
        <v>0</v>
      </c>
      <c r="R60" s="83">
        <v>0</v>
      </c>
      <c r="S60" s="83">
        <v>0</v>
      </c>
      <c r="T60" s="81">
        <f>U60+V60+W60+X60</f>
        <v>5709.3</v>
      </c>
      <c r="U60" s="83">
        <v>5709.3</v>
      </c>
      <c r="V60" s="83">
        <v>0</v>
      </c>
      <c r="W60" s="83">
        <v>0</v>
      </c>
      <c r="X60" s="83">
        <v>0</v>
      </c>
      <c r="Y60" s="119">
        <f>Z60+AA60+AB60+AC60</f>
        <v>12634.7</v>
      </c>
      <c r="Z60" s="83">
        <f>12634+0.7</f>
        <v>12634.7</v>
      </c>
      <c r="AA60" s="83">
        <v>0</v>
      </c>
      <c r="AB60" s="83">
        <v>0</v>
      </c>
      <c r="AC60" s="83">
        <v>0</v>
      </c>
      <c r="AD60" s="81">
        <v>11503</v>
      </c>
      <c r="AE60" s="83">
        <v>11503</v>
      </c>
      <c r="AF60" s="83">
        <v>0</v>
      </c>
      <c r="AG60" s="83">
        <v>0</v>
      </c>
      <c r="AH60" s="83">
        <v>0</v>
      </c>
      <c r="AI60" s="81">
        <v>8219</v>
      </c>
      <c r="AJ60" s="83">
        <v>8219</v>
      </c>
      <c r="AK60" s="83">
        <v>0</v>
      </c>
      <c r="AL60" s="83">
        <v>0</v>
      </c>
      <c r="AM60" s="83">
        <v>0</v>
      </c>
      <c r="AN60" s="81">
        <f t="shared" si="8"/>
        <v>46024</v>
      </c>
    </row>
    <row r="61" spans="1:40" ht="94.15" customHeight="1">
      <c r="A61" s="152"/>
      <c r="B61" s="151"/>
      <c r="C61" s="151"/>
      <c r="D61" s="84" t="s">
        <v>113</v>
      </c>
      <c r="E61" s="83">
        <v>0</v>
      </c>
      <c r="F61" s="83">
        <v>0</v>
      </c>
      <c r="G61" s="83">
        <v>0</v>
      </c>
      <c r="H61" s="83">
        <v>0</v>
      </c>
      <c r="I61" s="83">
        <v>0</v>
      </c>
      <c r="J61" s="83">
        <v>0</v>
      </c>
      <c r="K61" s="83">
        <v>0</v>
      </c>
      <c r="L61" s="83">
        <v>0</v>
      </c>
      <c r="M61" s="83">
        <v>0</v>
      </c>
      <c r="N61" s="83">
        <v>0</v>
      </c>
      <c r="O61" s="81">
        <f>P61+Q61+R61+S61</f>
        <v>2277</v>
      </c>
      <c r="P61" s="83">
        <v>2277</v>
      </c>
      <c r="Q61" s="83">
        <v>0</v>
      </c>
      <c r="R61" s="83">
        <v>0</v>
      </c>
      <c r="S61" s="83">
        <v>0</v>
      </c>
      <c r="T61" s="83">
        <v>0</v>
      </c>
      <c r="U61" s="83">
        <v>0</v>
      </c>
      <c r="V61" s="83">
        <v>0</v>
      </c>
      <c r="W61" s="83">
        <v>0</v>
      </c>
      <c r="X61" s="83">
        <v>0</v>
      </c>
      <c r="Y61" s="83">
        <v>0</v>
      </c>
      <c r="Z61" s="83">
        <v>0</v>
      </c>
      <c r="AA61" s="83">
        <v>0</v>
      </c>
      <c r="AB61" s="83">
        <v>0</v>
      </c>
      <c r="AC61" s="83">
        <v>0</v>
      </c>
      <c r="AD61" s="83">
        <v>0</v>
      </c>
      <c r="AE61" s="83">
        <v>0</v>
      </c>
      <c r="AF61" s="83">
        <v>0</v>
      </c>
      <c r="AG61" s="83">
        <v>0</v>
      </c>
      <c r="AH61" s="83">
        <v>0</v>
      </c>
      <c r="AI61" s="81">
        <v>0</v>
      </c>
      <c r="AJ61" s="83">
        <v>0</v>
      </c>
      <c r="AK61" s="83">
        <v>0</v>
      </c>
      <c r="AL61" s="83">
        <v>0</v>
      </c>
      <c r="AM61" s="83">
        <v>0</v>
      </c>
      <c r="AN61" s="81">
        <f t="shared" ref="AN61" si="13">SUM(E61,J61,O61,T61,Y61,AD61,AI61)</f>
        <v>2277</v>
      </c>
    </row>
    <row r="62" spans="1:40" ht="95.45" customHeight="1">
      <c r="A62" s="136">
        <v>42</v>
      </c>
      <c r="B62" s="135" t="s">
        <v>8</v>
      </c>
      <c r="C62" s="135" t="s">
        <v>138</v>
      </c>
      <c r="D62" s="135">
        <v>2020</v>
      </c>
      <c r="E62" s="81">
        <f>SUM(F62:G62)</f>
        <v>0</v>
      </c>
      <c r="F62" s="83">
        <v>0</v>
      </c>
      <c r="G62" s="83">
        <v>0</v>
      </c>
      <c r="H62" s="83">
        <v>0</v>
      </c>
      <c r="I62" s="83">
        <v>0</v>
      </c>
      <c r="J62" s="81">
        <f>SUM(K62:L62)</f>
        <v>0</v>
      </c>
      <c r="K62" s="83">
        <v>0</v>
      </c>
      <c r="L62" s="83">
        <v>0</v>
      </c>
      <c r="M62" s="83">
        <v>0</v>
      </c>
      <c r="N62" s="83">
        <v>0</v>
      </c>
      <c r="O62" s="81">
        <f>SUM(P62:Q62)</f>
        <v>0</v>
      </c>
      <c r="P62" s="83">
        <v>0</v>
      </c>
      <c r="Q62" s="83">
        <v>0</v>
      </c>
      <c r="R62" s="83">
        <v>0</v>
      </c>
      <c r="S62" s="83">
        <v>0</v>
      </c>
      <c r="T62" s="81">
        <v>0</v>
      </c>
      <c r="U62" s="83">
        <v>0</v>
      </c>
      <c r="V62" s="83">
        <v>0</v>
      </c>
      <c r="W62" s="83">
        <v>0</v>
      </c>
      <c r="X62" s="83">
        <v>0</v>
      </c>
      <c r="Y62" s="81">
        <v>0</v>
      </c>
      <c r="Z62" s="83">
        <v>0</v>
      </c>
      <c r="AA62" s="83">
        <v>0</v>
      </c>
      <c r="AB62" s="83">
        <v>0</v>
      </c>
      <c r="AC62" s="83">
        <v>0</v>
      </c>
      <c r="AD62" s="81">
        <v>0</v>
      </c>
      <c r="AE62" s="83">
        <v>0</v>
      </c>
      <c r="AF62" s="83">
        <v>0</v>
      </c>
      <c r="AG62" s="83">
        <v>0</v>
      </c>
      <c r="AH62" s="83">
        <v>0</v>
      </c>
      <c r="AI62" s="81">
        <v>0</v>
      </c>
      <c r="AJ62" s="83">
        <v>0</v>
      </c>
      <c r="AK62" s="83">
        <v>0</v>
      </c>
      <c r="AL62" s="83">
        <v>0</v>
      </c>
      <c r="AM62" s="83">
        <v>0</v>
      </c>
      <c r="AN62" s="20">
        <f>SUM(E62,J62,O62,T62,Y62,AD62,AI62)</f>
        <v>0</v>
      </c>
    </row>
    <row r="63" spans="1:40" ht="25.5" customHeight="1">
      <c r="A63" s="166" t="s">
        <v>79</v>
      </c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67"/>
      <c r="V63" s="167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/>
      <c r="AH63" s="167"/>
      <c r="AI63" s="167"/>
      <c r="AJ63" s="167"/>
      <c r="AK63" s="167"/>
      <c r="AL63" s="167"/>
      <c r="AM63" s="167"/>
      <c r="AN63" s="167"/>
    </row>
    <row r="64" spans="1:40" ht="111.6" customHeight="1">
      <c r="A64" s="136">
        <v>43</v>
      </c>
      <c r="B64" s="135" t="s">
        <v>2</v>
      </c>
      <c r="C64" s="135" t="s">
        <v>147</v>
      </c>
      <c r="D64" s="135">
        <v>2020</v>
      </c>
      <c r="E64" s="20">
        <f>SUM(F64:G64)</f>
        <v>0</v>
      </c>
      <c r="F64" s="86">
        <v>0</v>
      </c>
      <c r="G64" s="86">
        <v>0</v>
      </c>
      <c r="H64" s="86">
        <v>0</v>
      </c>
      <c r="I64" s="86">
        <v>0</v>
      </c>
      <c r="J64" s="20">
        <v>0</v>
      </c>
      <c r="K64" s="86">
        <v>0</v>
      </c>
      <c r="L64" s="86">
        <v>0</v>
      </c>
      <c r="M64" s="86">
        <v>0</v>
      </c>
      <c r="N64" s="86">
        <v>0</v>
      </c>
      <c r="O64" s="20">
        <v>0</v>
      </c>
      <c r="P64" s="86">
        <v>0</v>
      </c>
      <c r="Q64" s="86">
        <v>0</v>
      </c>
      <c r="R64" s="86">
        <v>0</v>
      </c>
      <c r="S64" s="86">
        <v>0</v>
      </c>
      <c r="T64" s="20">
        <v>0</v>
      </c>
      <c r="U64" s="86">
        <v>0</v>
      </c>
      <c r="V64" s="86">
        <v>0</v>
      </c>
      <c r="W64" s="86">
        <v>0</v>
      </c>
      <c r="X64" s="86">
        <v>0</v>
      </c>
      <c r="Y64" s="20">
        <v>0</v>
      </c>
      <c r="Z64" s="86">
        <v>0</v>
      </c>
      <c r="AA64" s="86">
        <v>0</v>
      </c>
      <c r="AB64" s="86">
        <v>0</v>
      </c>
      <c r="AC64" s="86">
        <v>0</v>
      </c>
      <c r="AD64" s="20">
        <v>0</v>
      </c>
      <c r="AE64" s="86">
        <v>0</v>
      </c>
      <c r="AF64" s="86">
        <v>0</v>
      </c>
      <c r="AG64" s="86">
        <v>0</v>
      </c>
      <c r="AH64" s="86">
        <v>0</v>
      </c>
      <c r="AI64" s="81">
        <v>0</v>
      </c>
      <c r="AJ64" s="83">
        <v>0</v>
      </c>
      <c r="AK64" s="83">
        <v>0</v>
      </c>
      <c r="AL64" s="83">
        <v>0</v>
      </c>
      <c r="AM64" s="83">
        <v>0</v>
      </c>
      <c r="AN64" s="20">
        <f>SUM(E64,J64,O64,T64,Y64,AD64,AI64)</f>
        <v>0</v>
      </c>
    </row>
    <row r="65" spans="1:42" ht="24.6" customHeight="1">
      <c r="A65" s="166" t="s">
        <v>87</v>
      </c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  <c r="X65" s="166"/>
      <c r="Y65" s="166"/>
      <c r="Z65" s="166"/>
      <c r="AA65" s="166"/>
      <c r="AB65" s="166"/>
      <c r="AC65" s="166"/>
      <c r="AD65" s="166"/>
      <c r="AE65" s="166"/>
      <c r="AF65" s="166"/>
      <c r="AG65" s="166"/>
      <c r="AH65" s="166"/>
      <c r="AI65" s="166"/>
      <c r="AJ65" s="166"/>
      <c r="AK65" s="166"/>
      <c r="AL65" s="166"/>
      <c r="AM65" s="166"/>
      <c r="AN65" s="166"/>
    </row>
    <row r="66" spans="1:42" ht="54.6" customHeight="1">
      <c r="A66" s="152">
        <v>44</v>
      </c>
      <c r="B66" s="168" t="s">
        <v>45</v>
      </c>
      <c r="C66" s="168" t="s">
        <v>130</v>
      </c>
      <c r="D66" s="84" t="s">
        <v>40</v>
      </c>
      <c r="E66" s="81">
        <f>SUM(F66:G66)</f>
        <v>0</v>
      </c>
      <c r="F66" s="83">
        <v>0</v>
      </c>
      <c r="G66" s="83">
        <v>0</v>
      </c>
      <c r="H66" s="83">
        <v>0</v>
      </c>
      <c r="I66" s="83">
        <v>0</v>
      </c>
      <c r="J66" s="81">
        <f>K66+L66+M66+N66</f>
        <v>23833</v>
      </c>
      <c r="K66" s="83">
        <v>23833</v>
      </c>
      <c r="L66" s="83">
        <v>0</v>
      </c>
      <c r="M66" s="83">
        <v>0</v>
      </c>
      <c r="N66" s="83">
        <v>0</v>
      </c>
      <c r="O66" s="81">
        <f>P66+Q66+R66+S66</f>
        <v>23147</v>
      </c>
      <c r="P66" s="83">
        <f>24313-1870-66+210+585-25</f>
        <v>23147</v>
      </c>
      <c r="Q66" s="83">
        <v>0</v>
      </c>
      <c r="R66" s="83">
        <v>0</v>
      </c>
      <c r="S66" s="83">
        <v>0</v>
      </c>
      <c r="T66" s="81">
        <f>25026-258</f>
        <v>24768</v>
      </c>
      <c r="U66" s="83">
        <f>25026-258</f>
        <v>24768</v>
      </c>
      <c r="V66" s="83">
        <v>0</v>
      </c>
      <c r="W66" s="83">
        <v>0</v>
      </c>
      <c r="X66" s="83">
        <v>0</v>
      </c>
      <c r="Y66" s="83">
        <v>26662.3</v>
      </c>
      <c r="Z66" s="83">
        <v>26662.3</v>
      </c>
      <c r="AA66" s="83">
        <v>0</v>
      </c>
      <c r="AB66" s="83">
        <v>0</v>
      </c>
      <c r="AC66" s="83">
        <v>0</v>
      </c>
      <c r="AD66" s="81">
        <v>25913</v>
      </c>
      <c r="AE66" s="83">
        <v>25913</v>
      </c>
      <c r="AF66" s="83">
        <v>0</v>
      </c>
      <c r="AG66" s="83">
        <v>0</v>
      </c>
      <c r="AH66" s="83">
        <v>0</v>
      </c>
      <c r="AI66" s="81">
        <v>25263</v>
      </c>
      <c r="AJ66" s="83">
        <v>25263</v>
      </c>
      <c r="AK66" s="83">
        <v>0</v>
      </c>
      <c r="AL66" s="83">
        <v>0</v>
      </c>
      <c r="AM66" s="83">
        <v>0</v>
      </c>
      <c r="AN66" s="20">
        <f>SUM(E66,J66,O66,T66,Y66,AD66,AI66)</f>
        <v>149586.29999999999</v>
      </c>
    </row>
    <row r="67" spans="1:42" ht="85.15" customHeight="1">
      <c r="A67" s="152"/>
      <c r="B67" s="168"/>
      <c r="C67" s="168"/>
      <c r="D67" s="84" t="s">
        <v>113</v>
      </c>
      <c r="E67" s="83">
        <v>0</v>
      </c>
      <c r="F67" s="83">
        <v>0</v>
      </c>
      <c r="G67" s="83">
        <v>0</v>
      </c>
      <c r="H67" s="83">
        <v>0</v>
      </c>
      <c r="I67" s="83">
        <v>0</v>
      </c>
      <c r="J67" s="83">
        <v>0</v>
      </c>
      <c r="K67" s="83">
        <v>0</v>
      </c>
      <c r="L67" s="83">
        <v>0</v>
      </c>
      <c r="M67" s="83">
        <v>0</v>
      </c>
      <c r="N67" s="83">
        <v>0</v>
      </c>
      <c r="O67" s="81">
        <f>P67+Q67+R67+S67</f>
        <v>1870</v>
      </c>
      <c r="P67" s="83">
        <v>1870</v>
      </c>
      <c r="Q67" s="83">
        <v>0</v>
      </c>
      <c r="R67" s="83">
        <v>0</v>
      </c>
      <c r="S67" s="83">
        <v>0</v>
      </c>
      <c r="T67" s="83">
        <v>0</v>
      </c>
      <c r="U67" s="83">
        <v>0</v>
      </c>
      <c r="V67" s="83">
        <v>0</v>
      </c>
      <c r="W67" s="83">
        <v>0</v>
      </c>
      <c r="X67" s="83">
        <v>0</v>
      </c>
      <c r="Y67" s="83">
        <v>0</v>
      </c>
      <c r="Z67" s="83">
        <v>0</v>
      </c>
      <c r="AA67" s="83">
        <v>0</v>
      </c>
      <c r="AB67" s="83">
        <v>0</v>
      </c>
      <c r="AC67" s="83">
        <v>0</v>
      </c>
      <c r="AD67" s="83">
        <v>0</v>
      </c>
      <c r="AE67" s="83">
        <v>0</v>
      </c>
      <c r="AF67" s="83">
        <v>0</v>
      </c>
      <c r="AG67" s="83">
        <v>0</v>
      </c>
      <c r="AH67" s="83">
        <v>0</v>
      </c>
      <c r="AI67" s="81">
        <v>0</v>
      </c>
      <c r="AJ67" s="83">
        <v>0</v>
      </c>
      <c r="AK67" s="83">
        <v>0</v>
      </c>
      <c r="AL67" s="83">
        <v>0</v>
      </c>
      <c r="AM67" s="83">
        <v>0</v>
      </c>
      <c r="AN67" s="81">
        <f>SUM(E67,J67,O67,T67,Y67,AD67,AI67)</f>
        <v>1870</v>
      </c>
    </row>
    <row r="68" spans="1:42" s="7" customFormat="1" ht="42.6" customHeight="1">
      <c r="A68" s="169" t="s">
        <v>106</v>
      </c>
      <c r="B68" s="169"/>
      <c r="C68" s="169"/>
      <c r="D68" s="100"/>
      <c r="E68" s="88">
        <f>SUM(E14:E64)</f>
        <v>34257</v>
      </c>
      <c r="F68" s="88">
        <f>SUM(F14:F64)</f>
        <v>34257</v>
      </c>
      <c r="G68" s="88">
        <f>SUM(G14:G62)</f>
        <v>0</v>
      </c>
      <c r="H68" s="88">
        <f>SUM(H14:H62)</f>
        <v>0</v>
      </c>
      <c r="I68" s="88">
        <f>SUM(I14:I62)</f>
        <v>0</v>
      </c>
      <c r="J68" s="88">
        <f t="shared" ref="J68:K68" si="14">J70-J69</f>
        <v>64807.6</v>
      </c>
      <c r="K68" s="88">
        <f t="shared" si="14"/>
        <v>64807.6</v>
      </c>
      <c r="L68" s="88">
        <f>SUM(L14:L62)</f>
        <v>0</v>
      </c>
      <c r="M68" s="88">
        <f>SUM(M14:M62)</f>
        <v>0</v>
      </c>
      <c r="N68" s="88">
        <f>SUM(N14:N62)</f>
        <v>0</v>
      </c>
      <c r="O68" s="88">
        <f>O70-O69</f>
        <v>82895</v>
      </c>
      <c r="P68" s="88">
        <f>P70-P69</f>
        <v>82895</v>
      </c>
      <c r="Q68" s="88">
        <f>SUM(Q14:Q62)</f>
        <v>0</v>
      </c>
      <c r="R68" s="88">
        <f>SUM(R14:R62)</f>
        <v>0</v>
      </c>
      <c r="S68" s="88">
        <f>SUM(S14:S62)</f>
        <v>0</v>
      </c>
      <c r="T68" s="88">
        <f t="shared" ref="T68:U68" si="15">T70-T69</f>
        <v>156994.94999999998</v>
      </c>
      <c r="U68" s="88">
        <f t="shared" si="15"/>
        <v>156994.94999999998</v>
      </c>
      <c r="V68" s="88">
        <f>SUM(V14:V62)</f>
        <v>0</v>
      </c>
      <c r="W68" s="88">
        <f>SUM(W14:W62)</f>
        <v>0</v>
      </c>
      <c r="X68" s="88">
        <f>SUM(X14:X62)</f>
        <v>0</v>
      </c>
      <c r="Y68" s="88">
        <f t="shared" ref="Y68:Z68" si="16">Y70-Y69</f>
        <v>119138</v>
      </c>
      <c r="Z68" s="88">
        <f t="shared" si="16"/>
        <v>119138</v>
      </c>
      <c r="AA68" s="88">
        <f>SUM(AA14:AA62)</f>
        <v>0</v>
      </c>
      <c r="AB68" s="88">
        <f>SUM(AB14:AB62)</f>
        <v>0</v>
      </c>
      <c r="AC68" s="88">
        <f>SUM(AC14:AC62)</f>
        <v>0</v>
      </c>
      <c r="AD68" s="88">
        <f t="shared" ref="AD68:AF68" si="17">AD70-AD69</f>
        <v>104770</v>
      </c>
      <c r="AE68" s="88">
        <f t="shared" si="17"/>
        <v>104770</v>
      </c>
      <c r="AF68" s="88">
        <f t="shared" si="17"/>
        <v>0</v>
      </c>
      <c r="AG68" s="88">
        <f>SUM(AG14:AG62)</f>
        <v>0</v>
      </c>
      <c r="AH68" s="88">
        <f>SUM(AH14:AH62)</f>
        <v>0</v>
      </c>
      <c r="AI68" s="88">
        <f t="shared" ref="AI68:AK68" si="18">AI70-AI69</f>
        <v>106111</v>
      </c>
      <c r="AJ68" s="88">
        <f t="shared" si="18"/>
        <v>106111</v>
      </c>
      <c r="AK68" s="88">
        <f t="shared" si="18"/>
        <v>0</v>
      </c>
      <c r="AL68" s="88">
        <f>SUM(AL14:AL64)</f>
        <v>0</v>
      </c>
      <c r="AM68" s="88">
        <f>SUM(AM14:AM64)</f>
        <v>0</v>
      </c>
      <c r="AN68" s="88">
        <f>SUM(AN16:AN67)-AN69</f>
        <v>668973.55000000005</v>
      </c>
      <c r="AO68" s="101"/>
    </row>
    <row r="69" spans="1:42" ht="32.450000000000003" customHeight="1">
      <c r="A69" s="166" t="s">
        <v>105</v>
      </c>
      <c r="B69" s="166"/>
      <c r="C69" s="166"/>
      <c r="D69" s="84"/>
      <c r="E69" s="83">
        <v>0</v>
      </c>
      <c r="F69" s="83">
        <v>0</v>
      </c>
      <c r="G69" s="83">
        <v>0</v>
      </c>
      <c r="H69" s="83">
        <v>0</v>
      </c>
      <c r="I69" s="83">
        <v>0</v>
      </c>
      <c r="J69" s="83">
        <v>0</v>
      </c>
      <c r="K69" s="83">
        <v>0</v>
      </c>
      <c r="L69" s="83">
        <v>0</v>
      </c>
      <c r="M69" s="83">
        <v>0</v>
      </c>
      <c r="N69" s="83">
        <v>0</v>
      </c>
      <c r="O69" s="81">
        <f>P69+Q69+R69+S69</f>
        <v>9256</v>
      </c>
      <c r="P69" s="81">
        <f>P67+P61+P30+P28</f>
        <v>9256</v>
      </c>
      <c r="Q69" s="83">
        <v>0</v>
      </c>
      <c r="R69" s="83">
        <v>0</v>
      </c>
      <c r="S69" s="83">
        <v>0</v>
      </c>
      <c r="T69" s="83">
        <v>0</v>
      </c>
      <c r="U69" s="83">
        <v>0</v>
      </c>
      <c r="V69" s="83">
        <v>0</v>
      </c>
      <c r="W69" s="83">
        <v>0</v>
      </c>
      <c r="X69" s="83">
        <v>0</v>
      </c>
      <c r="Y69" s="83">
        <v>0</v>
      </c>
      <c r="Z69" s="83">
        <v>0</v>
      </c>
      <c r="AA69" s="83">
        <v>0</v>
      </c>
      <c r="AB69" s="83">
        <v>0</v>
      </c>
      <c r="AC69" s="83">
        <v>0</v>
      </c>
      <c r="AD69" s="83">
        <v>0</v>
      </c>
      <c r="AE69" s="83">
        <v>0</v>
      </c>
      <c r="AF69" s="83">
        <v>0</v>
      </c>
      <c r="AG69" s="83">
        <v>0</v>
      </c>
      <c r="AH69" s="83">
        <v>0</v>
      </c>
      <c r="AI69" s="81">
        <v>0</v>
      </c>
      <c r="AJ69" s="83">
        <v>0</v>
      </c>
      <c r="AK69" s="83">
        <v>0</v>
      </c>
      <c r="AL69" s="83">
        <v>0</v>
      </c>
      <c r="AM69" s="83">
        <v>0</v>
      </c>
      <c r="AN69" s="81">
        <f>AN67+AN61+AN30+AN28</f>
        <v>9256</v>
      </c>
    </row>
    <row r="70" spans="1:42" s="7" customFormat="1" ht="47.45" customHeight="1">
      <c r="A70" s="169" t="s">
        <v>107</v>
      </c>
      <c r="B70" s="169"/>
      <c r="C70" s="169"/>
      <c r="D70" s="100"/>
      <c r="E70" s="88">
        <f>F70+G70+H70+I70</f>
        <v>34257</v>
      </c>
      <c r="F70" s="88">
        <f>SUM(F16:F66)</f>
        <v>34257</v>
      </c>
      <c r="G70" s="88">
        <f>SUM(G16:G64)</f>
        <v>0</v>
      </c>
      <c r="H70" s="88">
        <f>SUM(H16:H64)</f>
        <v>0</v>
      </c>
      <c r="I70" s="88">
        <f>SUM(I16:I64)</f>
        <v>0</v>
      </c>
      <c r="J70" s="88">
        <f>K70+L70+M70+N70</f>
        <v>64807.6</v>
      </c>
      <c r="K70" s="88">
        <f>SUM(K16:K66)</f>
        <v>64807.6</v>
      </c>
      <c r="L70" s="88">
        <f>SUM(L16:L64)</f>
        <v>0</v>
      </c>
      <c r="M70" s="88">
        <f>SUM(M16:M64)</f>
        <v>0</v>
      </c>
      <c r="N70" s="88">
        <f>SUM(N16:N64)</f>
        <v>0</v>
      </c>
      <c r="O70" s="88">
        <f>P70+Q70+R70+S70</f>
        <v>92151</v>
      </c>
      <c r="P70" s="88">
        <f>SUM(P16:P67)</f>
        <v>92151</v>
      </c>
      <c r="Q70" s="88">
        <f>SUM(Q16:Q64)</f>
        <v>0</v>
      </c>
      <c r="R70" s="88">
        <f>SUM(R16:R64)</f>
        <v>0</v>
      </c>
      <c r="S70" s="88">
        <f>SUM(S16:S64)</f>
        <v>0</v>
      </c>
      <c r="T70" s="88">
        <f>U70+V70+W70+X70</f>
        <v>156994.94999999998</v>
      </c>
      <c r="U70" s="88">
        <f>U66+U60+U59+U56+U52+U51+U50+U47+U29+U27+U25+U24+U23+U22+U20</f>
        <v>156994.94999999998</v>
      </c>
      <c r="V70" s="88">
        <f>SUM(V16:V64)</f>
        <v>0</v>
      </c>
      <c r="W70" s="88">
        <f>SUM(W16:W64)</f>
        <v>0</v>
      </c>
      <c r="X70" s="88">
        <f>SUM(X16:X64)</f>
        <v>0</v>
      </c>
      <c r="Y70" s="88">
        <f>Z70+AA70+AB70+AC70</f>
        <v>119138</v>
      </c>
      <c r="Z70" s="88">
        <f>SUM(Z16:Z66)</f>
        <v>119138</v>
      </c>
      <c r="AA70" s="88">
        <f>SUM(AA16:AA64)</f>
        <v>0</v>
      </c>
      <c r="AB70" s="88">
        <f>SUM(AB16:AB64)</f>
        <v>0</v>
      </c>
      <c r="AC70" s="88">
        <f>SUM(AC16:AC64)</f>
        <v>0</v>
      </c>
      <c r="AD70" s="88">
        <f>AE70+AF70+AG70+AH70</f>
        <v>104770</v>
      </c>
      <c r="AE70" s="88">
        <f>SUM(AE16:AE66)</f>
        <v>104770</v>
      </c>
      <c r="AF70" s="88">
        <f>SUM(AF16:AF66)</f>
        <v>0</v>
      </c>
      <c r="AG70" s="88">
        <f>SUM(AG16:AG64)</f>
        <v>0</v>
      </c>
      <c r="AH70" s="88">
        <f>SUM(AH16:AH64)</f>
        <v>0</v>
      </c>
      <c r="AI70" s="88">
        <f>AJ70+AK70+AL70+AM70</f>
        <v>106111</v>
      </c>
      <c r="AJ70" s="88">
        <f>SUM(AJ16:AJ66)</f>
        <v>106111</v>
      </c>
      <c r="AK70" s="88">
        <f>SUM(AK16:AK66)</f>
        <v>0</v>
      </c>
      <c r="AL70" s="88">
        <f>SUM(AL16:AL66)</f>
        <v>0</v>
      </c>
      <c r="AM70" s="88">
        <f>SUM(AM16:AM66)</f>
        <v>0</v>
      </c>
      <c r="AN70" s="88" t="s">
        <v>112</v>
      </c>
      <c r="AO70" s="102"/>
    </row>
    <row r="71" spans="1:42" s="14" customFormat="1" ht="33" customHeight="1">
      <c r="A71" s="164" t="s">
        <v>80</v>
      </c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  <c r="AC71" s="165"/>
      <c r="AD71" s="165"/>
      <c r="AE71" s="165"/>
      <c r="AF71" s="165"/>
      <c r="AG71" s="165"/>
      <c r="AH71" s="165"/>
      <c r="AI71" s="165"/>
      <c r="AJ71" s="165"/>
      <c r="AK71" s="165"/>
      <c r="AL71" s="165"/>
      <c r="AM71" s="165"/>
      <c r="AN71" s="165"/>
    </row>
    <row r="72" spans="1:42" s="14" customFormat="1" ht="27" customHeight="1">
      <c r="A72" s="163" t="s">
        <v>119</v>
      </c>
      <c r="B72" s="151"/>
      <c r="C72" s="151"/>
      <c r="D72" s="151"/>
      <c r="E72" s="151"/>
      <c r="F72" s="151"/>
      <c r="G72" s="151"/>
      <c r="H72" s="151"/>
      <c r="I72" s="151"/>
      <c r="J72" s="151"/>
      <c r="K72" s="151"/>
      <c r="L72" s="151"/>
      <c r="M72" s="151"/>
      <c r="N72" s="151"/>
      <c r="O72" s="151"/>
      <c r="P72" s="151"/>
      <c r="Q72" s="151"/>
      <c r="R72" s="151"/>
      <c r="S72" s="151"/>
      <c r="T72" s="151"/>
      <c r="U72" s="151"/>
      <c r="V72" s="151"/>
      <c r="W72" s="151"/>
      <c r="X72" s="151"/>
      <c r="Y72" s="151"/>
      <c r="Z72" s="151"/>
      <c r="AA72" s="151"/>
      <c r="AB72" s="151"/>
      <c r="AC72" s="151"/>
      <c r="AD72" s="151"/>
      <c r="AE72" s="151"/>
      <c r="AF72" s="151"/>
      <c r="AG72" s="151"/>
      <c r="AH72" s="151"/>
      <c r="AI72" s="151"/>
      <c r="AJ72" s="151"/>
      <c r="AK72" s="151"/>
      <c r="AL72" s="151"/>
      <c r="AM72" s="151"/>
      <c r="AN72" s="151"/>
    </row>
    <row r="73" spans="1:42" s="14" customFormat="1" ht="37.15" customHeight="1">
      <c r="A73" s="164" t="s">
        <v>90</v>
      </c>
      <c r="B73" s="165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  <c r="AC73" s="165"/>
      <c r="AD73" s="165"/>
      <c r="AE73" s="165"/>
      <c r="AF73" s="165"/>
      <c r="AG73" s="165"/>
      <c r="AH73" s="165"/>
      <c r="AI73" s="165"/>
      <c r="AJ73" s="165"/>
      <c r="AK73" s="165"/>
      <c r="AL73" s="165"/>
      <c r="AM73" s="165"/>
      <c r="AN73" s="165"/>
    </row>
    <row r="74" spans="1:42" s="14" customFormat="1" ht="35.450000000000003" customHeight="1">
      <c r="A74" s="164" t="s">
        <v>81</v>
      </c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  <c r="AC74" s="165"/>
      <c r="AD74" s="170"/>
      <c r="AE74" s="170"/>
      <c r="AF74" s="170"/>
      <c r="AG74" s="165"/>
      <c r="AH74" s="165"/>
      <c r="AI74" s="170"/>
      <c r="AJ74" s="170"/>
      <c r="AK74" s="170"/>
      <c r="AL74" s="165"/>
      <c r="AM74" s="165"/>
      <c r="AN74" s="165"/>
    </row>
    <row r="75" spans="1:42" s="10" customFormat="1" ht="156" customHeight="1">
      <c r="A75" s="136">
        <v>45</v>
      </c>
      <c r="B75" s="137" t="s">
        <v>177</v>
      </c>
      <c r="C75" s="135" t="s">
        <v>128</v>
      </c>
      <c r="D75" s="84" t="s">
        <v>101</v>
      </c>
      <c r="E75" s="88">
        <f>F75+G75+H75+I75</f>
        <v>7461</v>
      </c>
      <c r="F75" s="90">
        <v>7461</v>
      </c>
      <c r="G75" s="90">
        <v>0</v>
      </c>
      <c r="H75" s="90">
        <v>0</v>
      </c>
      <c r="I75" s="90">
        <v>0</v>
      </c>
      <c r="J75" s="88">
        <f t="shared" ref="J75:J80" si="19">K75+L75+M75+N75</f>
        <v>879</v>
      </c>
      <c r="K75" s="90">
        <v>879</v>
      </c>
      <c r="L75" s="90">
        <v>0</v>
      </c>
      <c r="M75" s="90">
        <v>0</v>
      </c>
      <c r="N75" s="90">
        <v>0</v>
      </c>
      <c r="O75" s="94">
        <f>P75+Q75+R75+S75</f>
        <v>3900</v>
      </c>
      <c r="P75" s="90">
        <f>2139+4697-60-1218-1658</f>
        <v>3900</v>
      </c>
      <c r="Q75" s="90">
        <v>0</v>
      </c>
      <c r="R75" s="90">
        <v>0</v>
      </c>
      <c r="S75" s="90">
        <v>0</v>
      </c>
      <c r="T75" s="94">
        <f>U75+V75+W75+X75</f>
        <v>4583</v>
      </c>
      <c r="U75" s="90">
        <f>5990-704-703</f>
        <v>4583</v>
      </c>
      <c r="V75" s="90">
        <v>0</v>
      </c>
      <c r="W75" s="90">
        <v>0</v>
      </c>
      <c r="X75" s="90">
        <v>0</v>
      </c>
      <c r="Y75" s="88">
        <f t="shared" ref="Y75:Y80" si="20">Z75+AA75+AB75+AC75</f>
        <v>973</v>
      </c>
      <c r="Z75" s="90">
        <f>1105+6-138</f>
        <v>973</v>
      </c>
      <c r="AA75" s="90">
        <v>0</v>
      </c>
      <c r="AB75" s="90">
        <v>0</v>
      </c>
      <c r="AC75" s="90">
        <v>0</v>
      </c>
      <c r="AD75" s="88">
        <f>AE75+AF75+AG75+AH75</f>
        <v>0</v>
      </c>
      <c r="AE75" s="29">
        <v>0</v>
      </c>
      <c r="AF75" s="90">
        <v>0</v>
      </c>
      <c r="AG75" s="90">
        <v>0</v>
      </c>
      <c r="AH75" s="90">
        <v>0</v>
      </c>
      <c r="AI75" s="88">
        <f>AJ75</f>
        <v>0</v>
      </c>
      <c r="AJ75" s="90">
        <v>0</v>
      </c>
      <c r="AK75" s="90">
        <v>0</v>
      </c>
      <c r="AL75" s="90">
        <v>0</v>
      </c>
      <c r="AM75" s="90">
        <v>0</v>
      </c>
      <c r="AN75" s="88">
        <f>E75+J75+O75+T75+Y75+AD75+AI75</f>
        <v>17796</v>
      </c>
    </row>
    <row r="76" spans="1:42" s="10" customFormat="1" ht="180" customHeight="1">
      <c r="A76" s="136">
        <v>46</v>
      </c>
      <c r="B76" s="137" t="s">
        <v>63</v>
      </c>
      <c r="C76" s="135" t="s">
        <v>128</v>
      </c>
      <c r="D76" s="135">
        <v>2020</v>
      </c>
      <c r="E76" s="88">
        <v>0</v>
      </c>
      <c r="F76" s="90">
        <v>0</v>
      </c>
      <c r="G76" s="90">
        <v>0</v>
      </c>
      <c r="H76" s="90">
        <v>0</v>
      </c>
      <c r="I76" s="90">
        <v>0</v>
      </c>
      <c r="J76" s="88">
        <f t="shared" si="19"/>
        <v>0</v>
      </c>
      <c r="K76" s="90">
        <v>0</v>
      </c>
      <c r="L76" s="90">
        <v>0</v>
      </c>
      <c r="M76" s="90">
        <v>0</v>
      </c>
      <c r="N76" s="90">
        <v>0</v>
      </c>
      <c r="O76" s="94">
        <v>0</v>
      </c>
      <c r="P76" s="90">
        <v>0</v>
      </c>
      <c r="Q76" s="90">
        <v>0</v>
      </c>
      <c r="R76" s="90">
        <v>0</v>
      </c>
      <c r="S76" s="90">
        <v>0</v>
      </c>
      <c r="T76" s="94">
        <v>0</v>
      </c>
      <c r="U76" s="90">
        <v>0</v>
      </c>
      <c r="V76" s="90">
        <v>0</v>
      </c>
      <c r="W76" s="90">
        <v>0</v>
      </c>
      <c r="X76" s="90">
        <v>0</v>
      </c>
      <c r="Y76" s="88">
        <f t="shared" si="20"/>
        <v>0</v>
      </c>
      <c r="Z76" s="90">
        <v>0</v>
      </c>
      <c r="AA76" s="90">
        <v>0</v>
      </c>
      <c r="AB76" s="90">
        <v>0</v>
      </c>
      <c r="AC76" s="90">
        <v>0</v>
      </c>
      <c r="AD76" s="94">
        <f>AE76</f>
        <v>0</v>
      </c>
      <c r="AE76" s="29">
        <v>0</v>
      </c>
      <c r="AF76" s="90">
        <v>0</v>
      </c>
      <c r="AG76" s="90">
        <v>0</v>
      </c>
      <c r="AH76" s="90">
        <v>0</v>
      </c>
      <c r="AI76" s="88">
        <f>AJ76+AK76</f>
        <v>0</v>
      </c>
      <c r="AJ76" s="90">
        <v>0</v>
      </c>
      <c r="AK76" s="90">
        <v>0</v>
      </c>
      <c r="AL76" s="90">
        <v>0</v>
      </c>
      <c r="AM76" s="90">
        <v>0</v>
      </c>
      <c r="AN76" s="88">
        <f>E76+J76+O76+T76+Y76+AD76+AI76</f>
        <v>0</v>
      </c>
      <c r="AO76" s="19"/>
    </row>
    <row r="77" spans="1:42" s="10" customFormat="1" ht="139.9" customHeight="1">
      <c r="A77" s="136">
        <v>47</v>
      </c>
      <c r="B77" s="137" t="s">
        <v>64</v>
      </c>
      <c r="C77" s="135" t="s">
        <v>128</v>
      </c>
      <c r="D77" s="135">
        <v>2020</v>
      </c>
      <c r="E77" s="88">
        <f>F77+G77+H77+I77</f>
        <v>0</v>
      </c>
      <c r="F77" s="90">
        <v>0</v>
      </c>
      <c r="G77" s="90">
        <v>0</v>
      </c>
      <c r="H77" s="90">
        <v>0</v>
      </c>
      <c r="I77" s="90">
        <v>0</v>
      </c>
      <c r="J77" s="88">
        <f t="shared" si="19"/>
        <v>0</v>
      </c>
      <c r="K77" s="90">
        <v>0</v>
      </c>
      <c r="L77" s="90">
        <v>0</v>
      </c>
      <c r="M77" s="90">
        <v>0</v>
      </c>
      <c r="N77" s="90">
        <v>0</v>
      </c>
      <c r="O77" s="94">
        <v>0</v>
      </c>
      <c r="P77" s="90">
        <v>0</v>
      </c>
      <c r="Q77" s="90">
        <v>0</v>
      </c>
      <c r="R77" s="90">
        <v>0</v>
      </c>
      <c r="S77" s="90">
        <v>0</v>
      </c>
      <c r="T77" s="94">
        <v>0</v>
      </c>
      <c r="U77" s="90">
        <v>0</v>
      </c>
      <c r="V77" s="90">
        <v>0</v>
      </c>
      <c r="W77" s="90">
        <v>0</v>
      </c>
      <c r="X77" s="90">
        <v>0</v>
      </c>
      <c r="Y77" s="88">
        <f t="shared" si="20"/>
        <v>0</v>
      </c>
      <c r="Z77" s="90">
        <v>0</v>
      </c>
      <c r="AA77" s="90">
        <v>0</v>
      </c>
      <c r="AB77" s="90">
        <v>0</v>
      </c>
      <c r="AC77" s="90">
        <v>0</v>
      </c>
      <c r="AD77" s="88">
        <f>AE77+AF77</f>
        <v>0</v>
      </c>
      <c r="AE77" s="29">
        <v>0</v>
      </c>
      <c r="AF77" s="29">
        <v>0</v>
      </c>
      <c r="AG77" s="90">
        <v>0</v>
      </c>
      <c r="AH77" s="90">
        <v>0</v>
      </c>
      <c r="AI77" s="88">
        <f>AJ77+AK77</f>
        <v>0</v>
      </c>
      <c r="AJ77" s="90">
        <v>0</v>
      </c>
      <c r="AK77" s="90">
        <v>0</v>
      </c>
      <c r="AL77" s="90">
        <v>0</v>
      </c>
      <c r="AM77" s="90">
        <v>0</v>
      </c>
      <c r="AN77" s="88">
        <f>E77+J77+O77+T77+Y77+AD77+AI77</f>
        <v>0</v>
      </c>
    </row>
    <row r="78" spans="1:42" s="10" customFormat="1" ht="122.45" customHeight="1">
      <c r="A78" s="136">
        <v>48</v>
      </c>
      <c r="B78" s="137" t="s">
        <v>65</v>
      </c>
      <c r="C78" s="135" t="s">
        <v>128</v>
      </c>
      <c r="D78" s="135">
        <v>2020</v>
      </c>
      <c r="E78" s="88">
        <f>F78+G78+H78+I78</f>
        <v>0</v>
      </c>
      <c r="F78" s="90">
        <v>0</v>
      </c>
      <c r="G78" s="90">
        <v>0</v>
      </c>
      <c r="H78" s="90">
        <v>0</v>
      </c>
      <c r="I78" s="90">
        <v>0</v>
      </c>
      <c r="J78" s="88">
        <f t="shared" si="19"/>
        <v>0</v>
      </c>
      <c r="K78" s="90">
        <v>0</v>
      </c>
      <c r="L78" s="90">
        <v>0</v>
      </c>
      <c r="M78" s="90">
        <v>0</v>
      </c>
      <c r="N78" s="90">
        <v>0</v>
      </c>
      <c r="O78" s="94">
        <v>0</v>
      </c>
      <c r="P78" s="90">
        <v>0</v>
      </c>
      <c r="Q78" s="90">
        <v>0</v>
      </c>
      <c r="R78" s="90">
        <v>0</v>
      </c>
      <c r="S78" s="90">
        <v>0</v>
      </c>
      <c r="T78" s="94">
        <v>0</v>
      </c>
      <c r="U78" s="90">
        <v>0</v>
      </c>
      <c r="V78" s="90">
        <v>0</v>
      </c>
      <c r="W78" s="90">
        <v>0</v>
      </c>
      <c r="X78" s="90">
        <v>0</v>
      </c>
      <c r="Y78" s="88">
        <f t="shared" si="20"/>
        <v>0</v>
      </c>
      <c r="Z78" s="90">
        <v>0</v>
      </c>
      <c r="AA78" s="90">
        <v>0</v>
      </c>
      <c r="AB78" s="90">
        <v>0</v>
      </c>
      <c r="AC78" s="90">
        <v>0</v>
      </c>
      <c r="AD78" s="88">
        <f>AE78+AF78</f>
        <v>0</v>
      </c>
      <c r="AE78" s="29">
        <v>0</v>
      </c>
      <c r="AF78" s="29">
        <v>0</v>
      </c>
      <c r="AG78" s="90">
        <v>0</v>
      </c>
      <c r="AH78" s="90">
        <v>0</v>
      </c>
      <c r="AI78" s="88">
        <f>AJ78+AK78</f>
        <v>0</v>
      </c>
      <c r="AJ78" s="90">
        <v>0</v>
      </c>
      <c r="AK78" s="90">
        <v>0</v>
      </c>
      <c r="AL78" s="90">
        <v>0</v>
      </c>
      <c r="AM78" s="90">
        <v>0</v>
      </c>
      <c r="AN78" s="88">
        <f>E78+J78+O78+T78+Y78+AD78+AI78</f>
        <v>0</v>
      </c>
      <c r="AP78" s="19"/>
    </row>
    <row r="79" spans="1:42" s="10" customFormat="1" ht="113.45" customHeight="1">
      <c r="A79" s="136">
        <v>49</v>
      </c>
      <c r="B79" s="137" t="s">
        <v>66</v>
      </c>
      <c r="C79" s="135" t="s">
        <v>128</v>
      </c>
      <c r="D79" s="135">
        <v>2020</v>
      </c>
      <c r="E79" s="88">
        <f>F79+G79+H79+I79</f>
        <v>0</v>
      </c>
      <c r="F79" s="90">
        <v>0</v>
      </c>
      <c r="G79" s="90">
        <v>0</v>
      </c>
      <c r="H79" s="90">
        <v>0</v>
      </c>
      <c r="I79" s="90">
        <v>0</v>
      </c>
      <c r="J79" s="88">
        <f t="shared" si="19"/>
        <v>0</v>
      </c>
      <c r="K79" s="90">
        <v>0</v>
      </c>
      <c r="L79" s="90">
        <v>0</v>
      </c>
      <c r="M79" s="90">
        <v>0</v>
      </c>
      <c r="N79" s="90">
        <v>0</v>
      </c>
      <c r="O79" s="94">
        <v>0</v>
      </c>
      <c r="P79" s="90">
        <v>0</v>
      </c>
      <c r="Q79" s="90">
        <v>0</v>
      </c>
      <c r="R79" s="90">
        <v>0</v>
      </c>
      <c r="S79" s="90">
        <v>0</v>
      </c>
      <c r="T79" s="94">
        <v>0</v>
      </c>
      <c r="U79" s="90">
        <v>0</v>
      </c>
      <c r="V79" s="90">
        <v>0</v>
      </c>
      <c r="W79" s="90">
        <v>0</v>
      </c>
      <c r="X79" s="90">
        <v>0</v>
      </c>
      <c r="Y79" s="88">
        <f t="shared" si="20"/>
        <v>0</v>
      </c>
      <c r="Z79" s="90">
        <v>0</v>
      </c>
      <c r="AA79" s="90">
        <v>0</v>
      </c>
      <c r="AB79" s="90">
        <v>0</v>
      </c>
      <c r="AC79" s="90">
        <v>0</v>
      </c>
      <c r="AD79" s="88">
        <f>AE79+AF79</f>
        <v>0</v>
      </c>
      <c r="AE79" s="29">
        <v>0</v>
      </c>
      <c r="AF79" s="29">
        <v>0</v>
      </c>
      <c r="AG79" s="90">
        <v>0</v>
      </c>
      <c r="AH79" s="90">
        <v>0</v>
      </c>
      <c r="AI79" s="88">
        <f>AJ79+AK79</f>
        <v>0</v>
      </c>
      <c r="AJ79" s="90">
        <v>0</v>
      </c>
      <c r="AK79" s="90">
        <v>0</v>
      </c>
      <c r="AL79" s="90">
        <v>0</v>
      </c>
      <c r="AM79" s="90">
        <v>0</v>
      </c>
      <c r="AN79" s="88">
        <f>E79+J79+O79+T79+Y79+AD79+AI79</f>
        <v>0</v>
      </c>
      <c r="AO79" s="19"/>
      <c r="AP79" s="19"/>
    </row>
    <row r="80" spans="1:42" s="10" customFormat="1" ht="25.5" customHeight="1">
      <c r="A80" s="136"/>
      <c r="B80" s="103" t="s">
        <v>32</v>
      </c>
      <c r="C80" s="135"/>
      <c r="D80" s="28"/>
      <c r="E80" s="104">
        <f>F80+G80+H80+I80</f>
        <v>7461</v>
      </c>
      <c r="F80" s="88">
        <f t="shared" ref="F80:AN80" si="21">SUM(F75:F79)</f>
        <v>7461</v>
      </c>
      <c r="G80" s="88">
        <f t="shared" si="21"/>
        <v>0</v>
      </c>
      <c r="H80" s="88">
        <f t="shared" si="21"/>
        <v>0</v>
      </c>
      <c r="I80" s="88">
        <f t="shared" si="21"/>
        <v>0</v>
      </c>
      <c r="J80" s="104">
        <f t="shared" si="19"/>
        <v>879</v>
      </c>
      <c r="K80" s="88">
        <f t="shared" si="21"/>
        <v>879</v>
      </c>
      <c r="L80" s="88">
        <f t="shared" si="21"/>
        <v>0</v>
      </c>
      <c r="M80" s="88">
        <f t="shared" si="21"/>
        <v>0</v>
      </c>
      <c r="N80" s="88">
        <f t="shared" si="21"/>
        <v>0</v>
      </c>
      <c r="O80" s="104">
        <f>P80+Q80+R80+S80</f>
        <v>3900</v>
      </c>
      <c r="P80" s="88">
        <f t="shared" si="21"/>
        <v>3900</v>
      </c>
      <c r="Q80" s="88">
        <f t="shared" si="21"/>
        <v>0</v>
      </c>
      <c r="R80" s="88">
        <f t="shared" si="21"/>
        <v>0</v>
      </c>
      <c r="S80" s="88">
        <f t="shared" si="21"/>
        <v>0</v>
      </c>
      <c r="T80" s="104">
        <f>U80+V80+W80+X80</f>
        <v>4583</v>
      </c>
      <c r="U80" s="88">
        <f t="shared" si="21"/>
        <v>4583</v>
      </c>
      <c r="V80" s="88">
        <f t="shared" si="21"/>
        <v>0</v>
      </c>
      <c r="W80" s="88">
        <f t="shared" si="21"/>
        <v>0</v>
      </c>
      <c r="X80" s="88">
        <f t="shared" si="21"/>
        <v>0</v>
      </c>
      <c r="Y80" s="104">
        <f t="shared" si="20"/>
        <v>973</v>
      </c>
      <c r="Z80" s="88">
        <f t="shared" si="21"/>
        <v>973</v>
      </c>
      <c r="AA80" s="88">
        <f t="shared" si="21"/>
        <v>0</v>
      </c>
      <c r="AB80" s="88">
        <f t="shared" si="21"/>
        <v>0</v>
      </c>
      <c r="AC80" s="88">
        <f t="shared" si="21"/>
        <v>0</v>
      </c>
      <c r="AD80" s="104">
        <f>AE80+AF80+AG80+AH80</f>
        <v>0</v>
      </c>
      <c r="AE80" s="104">
        <f t="shared" si="21"/>
        <v>0</v>
      </c>
      <c r="AF80" s="104">
        <f t="shared" si="21"/>
        <v>0</v>
      </c>
      <c r="AG80" s="88">
        <f t="shared" si="21"/>
        <v>0</v>
      </c>
      <c r="AH80" s="88">
        <f t="shared" si="21"/>
        <v>0</v>
      </c>
      <c r="AI80" s="104">
        <f>AJ80+AK80+AL80+AM80</f>
        <v>0</v>
      </c>
      <c r="AJ80" s="104">
        <f t="shared" si="21"/>
        <v>0</v>
      </c>
      <c r="AK80" s="104">
        <f t="shared" si="21"/>
        <v>0</v>
      </c>
      <c r="AL80" s="88">
        <f t="shared" si="21"/>
        <v>0</v>
      </c>
      <c r="AM80" s="88">
        <f t="shared" si="21"/>
        <v>0</v>
      </c>
      <c r="AN80" s="88">
        <f t="shared" si="21"/>
        <v>17796</v>
      </c>
      <c r="AO80" s="19"/>
    </row>
    <row r="81" spans="1:40" s="10" customFormat="1" ht="28.9" customHeight="1">
      <c r="A81" s="164" t="s">
        <v>83</v>
      </c>
      <c r="B81" s="164"/>
      <c r="C81" s="164"/>
      <c r="D81" s="164"/>
      <c r="E81" s="164"/>
      <c r="F81" s="164"/>
      <c r="G81" s="164"/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4"/>
      <c r="S81" s="164"/>
      <c r="T81" s="164"/>
      <c r="U81" s="164"/>
      <c r="V81" s="164"/>
      <c r="W81" s="164"/>
      <c r="X81" s="164"/>
      <c r="Y81" s="164"/>
      <c r="Z81" s="164"/>
      <c r="AA81" s="164"/>
      <c r="AB81" s="164"/>
      <c r="AC81" s="164"/>
      <c r="AD81" s="164"/>
      <c r="AE81" s="164"/>
      <c r="AF81" s="164"/>
      <c r="AG81" s="164"/>
      <c r="AH81" s="164"/>
      <c r="AI81" s="164"/>
      <c r="AJ81" s="164"/>
      <c r="AK81" s="164"/>
      <c r="AL81" s="164"/>
      <c r="AM81" s="164"/>
      <c r="AN81" s="164"/>
    </row>
    <row r="82" spans="1:40" s="10" customFormat="1" ht="22.15" customHeight="1">
      <c r="A82" s="163" t="s">
        <v>120</v>
      </c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  <c r="AC82" s="163"/>
      <c r="AD82" s="163"/>
      <c r="AE82" s="163"/>
      <c r="AF82" s="163"/>
      <c r="AG82" s="163"/>
      <c r="AH82" s="163"/>
      <c r="AI82" s="163"/>
      <c r="AJ82" s="163"/>
      <c r="AK82" s="163"/>
      <c r="AL82" s="163"/>
      <c r="AM82" s="163"/>
      <c r="AN82" s="163"/>
    </row>
    <row r="83" spans="1:40" s="5" customFormat="1" ht="23.45" customHeight="1">
      <c r="A83" s="171" t="s">
        <v>91</v>
      </c>
      <c r="B83" s="171"/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  <c r="O83" s="171"/>
      <c r="P83" s="171"/>
      <c r="Q83" s="171"/>
      <c r="R83" s="171"/>
      <c r="S83" s="171"/>
      <c r="T83" s="171"/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  <c r="AF83" s="171"/>
      <c r="AG83" s="171"/>
      <c r="AH83" s="171"/>
      <c r="AI83" s="171"/>
      <c r="AJ83" s="171"/>
      <c r="AK83" s="171"/>
      <c r="AL83" s="171"/>
      <c r="AM83" s="171"/>
      <c r="AN83" s="171"/>
    </row>
    <row r="84" spans="1:40" s="5" customFormat="1" ht="24.6" customHeight="1">
      <c r="A84" s="171" t="s">
        <v>82</v>
      </c>
      <c r="B84" s="171"/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  <c r="O84" s="171"/>
      <c r="P84" s="171"/>
      <c r="Q84" s="171"/>
      <c r="R84" s="171"/>
      <c r="S84" s="171"/>
      <c r="T84" s="171"/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  <c r="AF84" s="171"/>
      <c r="AG84" s="171"/>
      <c r="AH84" s="171"/>
      <c r="AI84" s="171"/>
      <c r="AJ84" s="171"/>
      <c r="AK84" s="171"/>
      <c r="AL84" s="171"/>
      <c r="AM84" s="171"/>
      <c r="AN84" s="171"/>
    </row>
    <row r="85" spans="1:40" s="5" customFormat="1" ht="104.45" customHeight="1">
      <c r="A85" s="136">
        <v>50</v>
      </c>
      <c r="B85" s="135" t="s">
        <v>58</v>
      </c>
      <c r="C85" s="135" t="s">
        <v>149</v>
      </c>
      <c r="D85" s="135" t="s">
        <v>39</v>
      </c>
      <c r="E85" s="88">
        <f>F85+G85+H85+I85</f>
        <v>0</v>
      </c>
      <c r="F85" s="89">
        <v>0</v>
      </c>
      <c r="G85" s="89">
        <v>0</v>
      </c>
      <c r="H85" s="89">
        <v>0</v>
      </c>
      <c r="I85" s="89">
        <v>0</v>
      </c>
      <c r="J85" s="88">
        <f>K85+L85+M85+N85</f>
        <v>112.5</v>
      </c>
      <c r="K85" s="89">
        <v>0</v>
      </c>
      <c r="L85" s="89">
        <v>0</v>
      </c>
      <c r="M85" s="89">
        <v>0</v>
      </c>
      <c r="N85" s="89">
        <v>112.5</v>
      </c>
      <c r="O85" s="88">
        <f>P85+Q85+R85+S85</f>
        <v>112.5</v>
      </c>
      <c r="P85" s="89">
        <v>0</v>
      </c>
      <c r="Q85" s="89">
        <v>0</v>
      </c>
      <c r="R85" s="89">
        <v>0</v>
      </c>
      <c r="S85" s="89">
        <v>112.5</v>
      </c>
      <c r="T85" s="88">
        <f>U85+V85+W85+X85</f>
        <v>112.5</v>
      </c>
      <c r="U85" s="89">
        <v>0</v>
      </c>
      <c r="V85" s="89">
        <v>0</v>
      </c>
      <c r="W85" s="89">
        <v>0</v>
      </c>
      <c r="X85" s="89">
        <v>112.5</v>
      </c>
      <c r="Y85" s="88">
        <f>Z85+AA85+AB85+AC85</f>
        <v>112.5</v>
      </c>
      <c r="Z85" s="89">
        <v>0</v>
      </c>
      <c r="AA85" s="89">
        <v>0</v>
      </c>
      <c r="AB85" s="89">
        <v>0</v>
      </c>
      <c r="AC85" s="89">
        <v>112.5</v>
      </c>
      <c r="AD85" s="88">
        <f>AE85+AF85+AG85+AH85</f>
        <v>112.5</v>
      </c>
      <c r="AE85" s="89">
        <v>0</v>
      </c>
      <c r="AF85" s="89">
        <v>0</v>
      </c>
      <c r="AG85" s="89">
        <v>0</v>
      </c>
      <c r="AH85" s="89">
        <v>112.5</v>
      </c>
      <c r="AI85" s="88">
        <f>AJ85+AK85+AL85+AM85</f>
        <v>112.5</v>
      </c>
      <c r="AJ85" s="89">
        <v>0</v>
      </c>
      <c r="AK85" s="89">
        <v>0</v>
      </c>
      <c r="AL85" s="89">
        <v>0</v>
      </c>
      <c r="AM85" s="89">
        <v>112.5</v>
      </c>
      <c r="AN85" s="88">
        <f>E85+J85+O85+T85+Y85+AD85+AI85</f>
        <v>675</v>
      </c>
    </row>
    <row r="86" spans="1:40" s="5" customFormat="1" ht="106.9" customHeight="1">
      <c r="A86" s="136">
        <v>51</v>
      </c>
      <c r="B86" s="135" t="s">
        <v>33</v>
      </c>
      <c r="C86" s="135" t="s">
        <v>149</v>
      </c>
      <c r="D86" s="135">
        <v>2020</v>
      </c>
      <c r="E86" s="88">
        <f>F86+G86+H86+I86</f>
        <v>0</v>
      </c>
      <c r="F86" s="89">
        <v>0</v>
      </c>
      <c r="G86" s="89">
        <v>0</v>
      </c>
      <c r="H86" s="89">
        <v>0</v>
      </c>
      <c r="I86" s="89">
        <v>0</v>
      </c>
      <c r="J86" s="88">
        <f>K86+L86+M86+N86</f>
        <v>0</v>
      </c>
      <c r="K86" s="89">
        <v>0</v>
      </c>
      <c r="L86" s="89">
        <v>0</v>
      </c>
      <c r="M86" s="89">
        <v>0</v>
      </c>
      <c r="N86" s="89">
        <v>0</v>
      </c>
      <c r="O86" s="88">
        <f>P86+Q86+R86+S86</f>
        <v>0</v>
      </c>
      <c r="P86" s="89">
        <v>0</v>
      </c>
      <c r="Q86" s="89">
        <v>0</v>
      </c>
      <c r="R86" s="89">
        <v>0</v>
      </c>
      <c r="S86" s="89">
        <v>0</v>
      </c>
      <c r="T86" s="88">
        <f>U86+V86+W86+X86</f>
        <v>0</v>
      </c>
      <c r="U86" s="89">
        <v>0</v>
      </c>
      <c r="V86" s="89">
        <v>0</v>
      </c>
      <c r="W86" s="89">
        <v>0</v>
      </c>
      <c r="X86" s="89">
        <v>0</v>
      </c>
      <c r="Y86" s="88">
        <f>Z86+AA86+AB86+AC86</f>
        <v>0</v>
      </c>
      <c r="Z86" s="89">
        <v>0</v>
      </c>
      <c r="AA86" s="89">
        <v>0</v>
      </c>
      <c r="AB86" s="89">
        <v>0</v>
      </c>
      <c r="AC86" s="89">
        <v>0</v>
      </c>
      <c r="AD86" s="88">
        <f>AE86+AF86+AG86+AH86</f>
        <v>0</v>
      </c>
      <c r="AE86" s="89">
        <v>0</v>
      </c>
      <c r="AF86" s="89">
        <v>0</v>
      </c>
      <c r="AG86" s="89">
        <v>0</v>
      </c>
      <c r="AH86" s="89">
        <v>0</v>
      </c>
      <c r="AI86" s="88">
        <f>AJ86+AK86+AL86+AM86</f>
        <v>0</v>
      </c>
      <c r="AJ86" s="89">
        <v>0</v>
      </c>
      <c r="AK86" s="89">
        <v>0</v>
      </c>
      <c r="AL86" s="89">
        <v>0</v>
      </c>
      <c r="AM86" s="89">
        <v>0</v>
      </c>
      <c r="AN86" s="88">
        <f>E86+J86+O86+T86+Y86+AD86+AI86</f>
        <v>0</v>
      </c>
    </row>
    <row r="87" spans="1:40" s="5" customFormat="1" ht="114" customHeight="1">
      <c r="A87" s="136">
        <v>52</v>
      </c>
      <c r="B87" s="135" t="s">
        <v>34</v>
      </c>
      <c r="C87" s="135" t="s">
        <v>149</v>
      </c>
      <c r="D87" s="135">
        <v>2020</v>
      </c>
      <c r="E87" s="29">
        <v>0</v>
      </c>
      <c r="F87" s="89">
        <v>0</v>
      </c>
      <c r="G87" s="89">
        <v>0</v>
      </c>
      <c r="H87" s="89">
        <v>0</v>
      </c>
      <c r="I87" s="89">
        <v>0</v>
      </c>
      <c r="J87" s="88">
        <f>K87+L87+M87+N87</f>
        <v>0</v>
      </c>
      <c r="K87" s="89">
        <v>0</v>
      </c>
      <c r="L87" s="89">
        <v>0</v>
      </c>
      <c r="M87" s="89">
        <v>0</v>
      </c>
      <c r="N87" s="89">
        <v>0</v>
      </c>
      <c r="O87" s="88">
        <f>P87+Q87+R87+S87</f>
        <v>0</v>
      </c>
      <c r="P87" s="89">
        <v>0</v>
      </c>
      <c r="Q87" s="89">
        <v>0</v>
      </c>
      <c r="R87" s="89">
        <v>0</v>
      </c>
      <c r="S87" s="89">
        <v>0</v>
      </c>
      <c r="T87" s="88">
        <f>U87+V87+W87+X87</f>
        <v>0</v>
      </c>
      <c r="U87" s="89">
        <v>0</v>
      </c>
      <c r="V87" s="89">
        <v>0</v>
      </c>
      <c r="W87" s="89">
        <v>0</v>
      </c>
      <c r="X87" s="89">
        <v>0</v>
      </c>
      <c r="Y87" s="88">
        <f>Z87+AA87+AB87+AC87</f>
        <v>0</v>
      </c>
      <c r="Z87" s="89">
        <v>0</v>
      </c>
      <c r="AA87" s="89">
        <v>0</v>
      </c>
      <c r="AB87" s="89">
        <v>0</v>
      </c>
      <c r="AC87" s="89">
        <v>0</v>
      </c>
      <c r="AD87" s="88">
        <f>AE87+AF87+AG87+AH87</f>
        <v>0</v>
      </c>
      <c r="AE87" s="89">
        <v>0</v>
      </c>
      <c r="AF87" s="89">
        <v>0</v>
      </c>
      <c r="AG87" s="89">
        <v>0</v>
      </c>
      <c r="AH87" s="89">
        <v>0</v>
      </c>
      <c r="AI87" s="88">
        <f>AJ87+AK87+AL87+AM87</f>
        <v>0</v>
      </c>
      <c r="AJ87" s="89">
        <v>0</v>
      </c>
      <c r="AK87" s="89">
        <v>0</v>
      </c>
      <c r="AL87" s="89">
        <v>0</v>
      </c>
      <c r="AM87" s="89">
        <v>0</v>
      </c>
      <c r="AN87" s="88">
        <f>E87+J87+O87+T87+Y87+AD87+AI87</f>
        <v>0</v>
      </c>
    </row>
    <row r="88" spans="1:40" s="5" customFormat="1" ht="108" customHeight="1">
      <c r="A88" s="136">
        <v>53</v>
      </c>
      <c r="B88" s="135" t="s">
        <v>59</v>
      </c>
      <c r="C88" s="135" t="s">
        <v>149</v>
      </c>
      <c r="D88" s="135">
        <v>2020</v>
      </c>
      <c r="E88" s="29">
        <v>0</v>
      </c>
      <c r="F88" s="89">
        <v>0</v>
      </c>
      <c r="G88" s="89">
        <v>0</v>
      </c>
      <c r="H88" s="89">
        <v>0</v>
      </c>
      <c r="I88" s="89">
        <v>0</v>
      </c>
      <c r="J88" s="88">
        <f>K88+L88+M88+N88</f>
        <v>0</v>
      </c>
      <c r="K88" s="89">
        <v>0</v>
      </c>
      <c r="L88" s="89">
        <v>0</v>
      </c>
      <c r="M88" s="89">
        <v>0</v>
      </c>
      <c r="N88" s="89">
        <v>0</v>
      </c>
      <c r="O88" s="88">
        <f>P88+Q88+R88+S88</f>
        <v>0</v>
      </c>
      <c r="P88" s="89">
        <v>0</v>
      </c>
      <c r="Q88" s="89">
        <v>0</v>
      </c>
      <c r="R88" s="89">
        <v>0</v>
      </c>
      <c r="S88" s="89">
        <v>0</v>
      </c>
      <c r="T88" s="88">
        <f>U88+V88+W88+X88</f>
        <v>0</v>
      </c>
      <c r="U88" s="89">
        <v>0</v>
      </c>
      <c r="V88" s="89">
        <v>0</v>
      </c>
      <c r="W88" s="89">
        <v>0</v>
      </c>
      <c r="X88" s="89">
        <v>0</v>
      </c>
      <c r="Y88" s="88">
        <f>Z88+AA88+AB88+AC88</f>
        <v>0</v>
      </c>
      <c r="Z88" s="89">
        <v>0</v>
      </c>
      <c r="AA88" s="89">
        <v>0</v>
      </c>
      <c r="AB88" s="89">
        <v>0</v>
      </c>
      <c r="AC88" s="89">
        <v>0</v>
      </c>
      <c r="AD88" s="88">
        <f>AE88+AF88+AG88+AH88</f>
        <v>0</v>
      </c>
      <c r="AE88" s="89">
        <v>0</v>
      </c>
      <c r="AF88" s="89">
        <v>0</v>
      </c>
      <c r="AG88" s="89">
        <v>0</v>
      </c>
      <c r="AH88" s="89">
        <v>0</v>
      </c>
      <c r="AI88" s="88">
        <f>AJ88+AK88+AL88+AM88</f>
        <v>0</v>
      </c>
      <c r="AJ88" s="89">
        <v>0</v>
      </c>
      <c r="AK88" s="89">
        <v>0</v>
      </c>
      <c r="AL88" s="89">
        <v>0</v>
      </c>
      <c r="AM88" s="89">
        <v>0</v>
      </c>
      <c r="AN88" s="88">
        <f>E88+J88+O88+T88+Y88+AD88+AI88</f>
        <v>0</v>
      </c>
    </row>
    <row r="89" spans="1:40" s="5" customFormat="1" ht="133.9" customHeight="1">
      <c r="A89" s="136">
        <v>54</v>
      </c>
      <c r="B89" s="135" t="s">
        <v>44</v>
      </c>
      <c r="C89" s="135" t="s">
        <v>149</v>
      </c>
      <c r="D89" s="135">
        <v>2014</v>
      </c>
      <c r="E89" s="88">
        <f>F89+G89+H89+I89</f>
        <v>2002</v>
      </c>
      <c r="F89" s="89">
        <v>1001</v>
      </c>
      <c r="G89" s="89">
        <v>545</v>
      </c>
      <c r="H89" s="89">
        <v>456</v>
      </c>
      <c r="I89" s="89">
        <v>0</v>
      </c>
      <c r="J89" s="88">
        <v>0</v>
      </c>
      <c r="K89" s="89">
        <v>0</v>
      </c>
      <c r="L89" s="89">
        <v>0</v>
      </c>
      <c r="M89" s="89">
        <v>0</v>
      </c>
      <c r="N89" s="89">
        <v>0</v>
      </c>
      <c r="O89" s="88">
        <v>0</v>
      </c>
      <c r="P89" s="89">
        <v>0</v>
      </c>
      <c r="Q89" s="89">
        <v>0</v>
      </c>
      <c r="R89" s="89">
        <v>0</v>
      </c>
      <c r="S89" s="89">
        <v>0</v>
      </c>
      <c r="T89" s="88">
        <v>0</v>
      </c>
      <c r="U89" s="89">
        <v>0</v>
      </c>
      <c r="V89" s="89">
        <v>0</v>
      </c>
      <c r="W89" s="89">
        <v>0</v>
      </c>
      <c r="X89" s="89">
        <v>0</v>
      </c>
      <c r="Y89" s="88">
        <v>0</v>
      </c>
      <c r="Z89" s="89">
        <v>0</v>
      </c>
      <c r="AA89" s="89">
        <v>0</v>
      </c>
      <c r="AB89" s="89">
        <v>0</v>
      </c>
      <c r="AC89" s="89">
        <v>0</v>
      </c>
      <c r="AD89" s="88">
        <v>0</v>
      </c>
      <c r="AE89" s="89">
        <v>0</v>
      </c>
      <c r="AF89" s="89">
        <v>0</v>
      </c>
      <c r="AG89" s="89">
        <v>0</v>
      </c>
      <c r="AH89" s="89">
        <v>0</v>
      </c>
      <c r="AI89" s="88">
        <v>0</v>
      </c>
      <c r="AJ89" s="89">
        <v>0</v>
      </c>
      <c r="AK89" s="89">
        <v>0</v>
      </c>
      <c r="AL89" s="89">
        <v>0</v>
      </c>
      <c r="AM89" s="89">
        <v>0</v>
      </c>
      <c r="AN89" s="88">
        <f>E89+J89+O89+T89+Y89+AD89+AI89</f>
        <v>2002</v>
      </c>
    </row>
    <row r="90" spans="1:40" s="5" customFormat="1" ht="25.15" customHeight="1">
      <c r="A90" s="171" t="s">
        <v>123</v>
      </c>
      <c r="B90" s="171"/>
      <c r="C90" s="171"/>
      <c r="D90" s="171"/>
      <c r="E90" s="171"/>
      <c r="F90" s="171"/>
      <c r="G90" s="171"/>
      <c r="H90" s="171"/>
      <c r="I90" s="171"/>
      <c r="J90" s="171"/>
      <c r="K90" s="171"/>
      <c r="L90" s="171"/>
      <c r="M90" s="171"/>
      <c r="N90" s="171"/>
      <c r="O90" s="171"/>
      <c r="P90" s="171"/>
      <c r="Q90" s="171"/>
      <c r="R90" s="171"/>
      <c r="S90" s="171"/>
      <c r="T90" s="171"/>
      <c r="U90" s="171"/>
      <c r="V90" s="171"/>
      <c r="W90" s="171"/>
      <c r="X90" s="171"/>
      <c r="Y90" s="171"/>
      <c r="Z90" s="171"/>
      <c r="AA90" s="171"/>
      <c r="AB90" s="171"/>
      <c r="AC90" s="171"/>
      <c r="AD90" s="171"/>
      <c r="AE90" s="171"/>
      <c r="AF90" s="171"/>
      <c r="AG90" s="171"/>
      <c r="AH90" s="171"/>
      <c r="AI90" s="171"/>
      <c r="AJ90" s="171"/>
      <c r="AK90" s="171"/>
      <c r="AL90" s="171"/>
      <c r="AM90" s="171"/>
      <c r="AN90" s="171"/>
    </row>
    <row r="91" spans="1:40" s="5" customFormat="1" ht="140.44999999999999" customHeight="1">
      <c r="A91" s="136">
        <v>55</v>
      </c>
      <c r="B91" s="29" t="s">
        <v>126</v>
      </c>
      <c r="C91" s="135" t="s">
        <v>149</v>
      </c>
      <c r="D91" s="121" t="s">
        <v>40</v>
      </c>
      <c r="E91" s="89">
        <v>0</v>
      </c>
      <c r="F91" s="89">
        <v>0</v>
      </c>
      <c r="G91" s="89">
        <v>0</v>
      </c>
      <c r="H91" s="89">
        <v>0</v>
      </c>
      <c r="I91" s="89">
        <v>0</v>
      </c>
      <c r="J91" s="122">
        <f>K91</f>
        <v>232258</v>
      </c>
      <c r="K91" s="89">
        <f>242058-9800</f>
        <v>232258</v>
      </c>
      <c r="L91" s="89">
        <v>0</v>
      </c>
      <c r="M91" s="89">
        <v>0</v>
      </c>
      <c r="N91" s="89">
        <v>0</v>
      </c>
      <c r="O91" s="122">
        <f>P91</f>
        <v>221553</v>
      </c>
      <c r="P91" s="89">
        <v>221553</v>
      </c>
      <c r="Q91" s="89">
        <v>0</v>
      </c>
      <c r="R91" s="89">
        <v>0</v>
      </c>
      <c r="S91" s="89">
        <v>0</v>
      </c>
      <c r="T91" s="122">
        <f>U91</f>
        <v>231853</v>
      </c>
      <c r="U91" s="89">
        <v>231853</v>
      </c>
      <c r="V91" s="89">
        <v>0</v>
      </c>
      <c r="W91" s="89">
        <v>0</v>
      </c>
      <c r="X91" s="89">
        <v>0</v>
      </c>
      <c r="Y91" s="122">
        <f>Z91</f>
        <v>222560</v>
      </c>
      <c r="Z91" s="89">
        <v>222560</v>
      </c>
      <c r="AA91" s="89">
        <v>0</v>
      </c>
      <c r="AB91" s="89">
        <v>0</v>
      </c>
      <c r="AC91" s="89">
        <v>0</v>
      </c>
      <c r="AD91" s="88">
        <v>216752</v>
      </c>
      <c r="AE91" s="89">
        <f>216752-AF91</f>
        <v>116752</v>
      </c>
      <c r="AF91" s="89">
        <v>100000</v>
      </c>
      <c r="AG91" s="89">
        <v>0</v>
      </c>
      <c r="AH91" s="89">
        <v>0</v>
      </c>
      <c r="AI91" s="88">
        <f>AJ91+AK91+AL91+AM91</f>
        <v>241161</v>
      </c>
      <c r="AJ91" s="89">
        <v>241161</v>
      </c>
      <c r="AK91" s="89">
        <v>0</v>
      </c>
      <c r="AL91" s="89">
        <v>0</v>
      </c>
      <c r="AM91" s="89">
        <v>0</v>
      </c>
      <c r="AN91" s="88">
        <f>E91+J91+O91+T91+Y91+AD91+AI91</f>
        <v>1366137</v>
      </c>
    </row>
    <row r="92" spans="1:40" s="5" customFormat="1" ht="28.15" customHeight="1">
      <c r="A92" s="171" t="s">
        <v>92</v>
      </c>
      <c r="B92" s="171"/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171"/>
      <c r="N92" s="171"/>
      <c r="O92" s="171"/>
      <c r="P92" s="171"/>
      <c r="Q92" s="171"/>
      <c r="R92" s="171"/>
      <c r="S92" s="171"/>
      <c r="T92" s="171"/>
      <c r="U92" s="171"/>
      <c r="V92" s="171"/>
      <c r="W92" s="171"/>
      <c r="X92" s="171"/>
      <c r="Y92" s="171"/>
      <c r="Z92" s="171"/>
      <c r="AA92" s="171"/>
      <c r="AB92" s="171"/>
      <c r="AC92" s="171"/>
      <c r="AD92" s="171"/>
      <c r="AE92" s="171"/>
      <c r="AF92" s="171"/>
      <c r="AG92" s="171"/>
      <c r="AH92" s="171"/>
      <c r="AI92" s="171"/>
      <c r="AJ92" s="171"/>
      <c r="AK92" s="171"/>
      <c r="AL92" s="171"/>
      <c r="AM92" s="171"/>
      <c r="AN92" s="171"/>
    </row>
    <row r="93" spans="1:40" s="5" customFormat="1" ht="115.9" customHeight="1">
      <c r="A93" s="136">
        <v>56</v>
      </c>
      <c r="B93" s="123" t="s">
        <v>152</v>
      </c>
      <c r="C93" s="135" t="s">
        <v>149</v>
      </c>
      <c r="D93" s="135" t="s">
        <v>155</v>
      </c>
      <c r="E93" s="88">
        <f t="shared" ref="E93" si="22">F93+G93+H93+I93</f>
        <v>0</v>
      </c>
      <c r="F93" s="124">
        <v>0</v>
      </c>
      <c r="G93" s="124">
        <v>0</v>
      </c>
      <c r="H93" s="124">
        <v>0</v>
      </c>
      <c r="I93" s="90">
        <v>0</v>
      </c>
      <c r="J93" s="88">
        <f t="shared" ref="J93" si="23">K93+L93+M93+N93</f>
        <v>0</v>
      </c>
      <c r="K93" s="124">
        <v>0</v>
      </c>
      <c r="L93" s="124">
        <v>0</v>
      </c>
      <c r="M93" s="124">
        <v>0</v>
      </c>
      <c r="N93" s="90">
        <v>0</v>
      </c>
      <c r="O93" s="88">
        <f t="shared" ref="O93" si="24">P93+Q93+R93+S93</f>
        <v>0</v>
      </c>
      <c r="P93" s="124">
        <v>0</v>
      </c>
      <c r="Q93" s="124">
        <v>0</v>
      </c>
      <c r="R93" s="124">
        <v>0</v>
      </c>
      <c r="S93" s="90">
        <v>0</v>
      </c>
      <c r="T93" s="88">
        <f t="shared" ref="T93" si="25">U93+V93+W93+X93</f>
        <v>228156</v>
      </c>
      <c r="U93" s="89">
        <v>73022</v>
      </c>
      <c r="V93" s="89">
        <v>155134</v>
      </c>
      <c r="W93" s="89">
        <v>0</v>
      </c>
      <c r="X93" s="89">
        <v>0</v>
      </c>
      <c r="Y93" s="88">
        <f t="shared" ref="Y93" si="26">Z93+AA93+AB93+AC93</f>
        <v>74622</v>
      </c>
      <c r="Z93" s="89">
        <v>74622</v>
      </c>
      <c r="AA93" s="89">
        <v>0</v>
      </c>
      <c r="AB93" s="89">
        <v>0</v>
      </c>
      <c r="AC93" s="89">
        <v>0</v>
      </c>
      <c r="AD93" s="88">
        <f t="shared" ref="AD93" si="27">AE93+AF93+AG93+AH93</f>
        <v>74718</v>
      </c>
      <c r="AE93" s="89">
        <v>74718</v>
      </c>
      <c r="AF93" s="89">
        <v>0</v>
      </c>
      <c r="AG93" s="89">
        <v>0</v>
      </c>
      <c r="AH93" s="89">
        <v>0</v>
      </c>
      <c r="AI93" s="88">
        <f>AJ93+AK93+AL93+AM93</f>
        <v>0</v>
      </c>
      <c r="AJ93" s="89">
        <v>0</v>
      </c>
      <c r="AK93" s="89">
        <v>0</v>
      </c>
      <c r="AL93" s="89">
        <v>0</v>
      </c>
      <c r="AM93" s="89">
        <v>0</v>
      </c>
      <c r="AN93" s="88">
        <f t="shared" ref="AN93:AN98" si="28">E93+J93+O93+T93+Y93+AD93+AI93</f>
        <v>377496</v>
      </c>
    </row>
    <row r="94" spans="1:40" s="5" customFormat="1" ht="99" customHeight="1">
      <c r="A94" s="136">
        <v>57</v>
      </c>
      <c r="B94" s="135" t="s">
        <v>46</v>
      </c>
      <c r="C94" s="135" t="s">
        <v>149</v>
      </c>
      <c r="D94" s="135">
        <v>2014</v>
      </c>
      <c r="E94" s="88">
        <f t="shared" ref="E94:E98" si="29">F94+G94+H94+I94</f>
        <v>162580</v>
      </c>
      <c r="F94" s="89">
        <v>81290</v>
      </c>
      <c r="G94" s="89">
        <v>44246</v>
      </c>
      <c r="H94" s="89">
        <v>37044</v>
      </c>
      <c r="I94" s="89">
        <v>0</v>
      </c>
      <c r="J94" s="88">
        <f t="shared" ref="J94:J98" si="30">K94+L94+M94+N94</f>
        <v>0</v>
      </c>
      <c r="K94" s="124">
        <v>0</v>
      </c>
      <c r="L94" s="124">
        <v>0</v>
      </c>
      <c r="M94" s="124">
        <v>0</v>
      </c>
      <c r="N94" s="90">
        <v>0</v>
      </c>
      <c r="O94" s="88">
        <f t="shared" ref="O94:O98" si="31">P94+Q94+R94+S94</f>
        <v>0</v>
      </c>
      <c r="P94" s="124">
        <v>0</v>
      </c>
      <c r="Q94" s="124">
        <v>0</v>
      </c>
      <c r="R94" s="124">
        <v>0</v>
      </c>
      <c r="S94" s="90">
        <v>0</v>
      </c>
      <c r="T94" s="88">
        <f t="shared" ref="T94:T98" si="32">U94+V94+W94+X94</f>
        <v>0</v>
      </c>
      <c r="U94" s="124">
        <v>0</v>
      </c>
      <c r="V94" s="124">
        <v>0</v>
      </c>
      <c r="W94" s="124">
        <v>0</v>
      </c>
      <c r="X94" s="90">
        <v>0</v>
      </c>
      <c r="Y94" s="88">
        <f t="shared" ref="Y94:Y98" si="33">Z94+AA94+AB94+AC94</f>
        <v>0</v>
      </c>
      <c r="Z94" s="124">
        <v>0</v>
      </c>
      <c r="AA94" s="124">
        <v>0</v>
      </c>
      <c r="AB94" s="124">
        <v>0</v>
      </c>
      <c r="AC94" s="90">
        <v>0</v>
      </c>
      <c r="AD94" s="88">
        <f t="shared" ref="AD94:AD98" si="34">AE94+AF94+AG94+AH94</f>
        <v>0</v>
      </c>
      <c r="AE94" s="124">
        <v>0</v>
      </c>
      <c r="AF94" s="124">
        <v>0</v>
      </c>
      <c r="AG94" s="124">
        <v>0</v>
      </c>
      <c r="AH94" s="90">
        <v>0</v>
      </c>
      <c r="AI94" s="88">
        <f t="shared" ref="AI94:AI98" si="35">AJ94+AK94+AL94+AM94</f>
        <v>0</v>
      </c>
      <c r="AJ94" s="124">
        <v>0</v>
      </c>
      <c r="AK94" s="124">
        <v>0</v>
      </c>
      <c r="AL94" s="124">
        <v>0</v>
      </c>
      <c r="AM94" s="90">
        <v>0</v>
      </c>
      <c r="AN94" s="88">
        <f t="shared" si="28"/>
        <v>162580</v>
      </c>
    </row>
    <row r="95" spans="1:40" s="5" customFormat="1" ht="92.45" customHeight="1">
      <c r="A95" s="136">
        <v>58</v>
      </c>
      <c r="B95" s="135" t="s">
        <v>71</v>
      </c>
      <c r="C95" s="135" t="s">
        <v>149</v>
      </c>
      <c r="D95" s="135">
        <v>2020</v>
      </c>
      <c r="E95" s="88">
        <f t="shared" si="29"/>
        <v>0</v>
      </c>
      <c r="F95" s="124">
        <v>0</v>
      </c>
      <c r="G95" s="124">
        <v>0</v>
      </c>
      <c r="H95" s="124">
        <v>0</v>
      </c>
      <c r="I95" s="90">
        <v>0</v>
      </c>
      <c r="J95" s="88">
        <f t="shared" si="30"/>
        <v>0</v>
      </c>
      <c r="K95" s="124">
        <v>0</v>
      </c>
      <c r="L95" s="124">
        <v>0</v>
      </c>
      <c r="M95" s="124">
        <v>0</v>
      </c>
      <c r="N95" s="90">
        <v>0</v>
      </c>
      <c r="O95" s="88">
        <f t="shared" si="31"/>
        <v>0</v>
      </c>
      <c r="P95" s="124">
        <v>0</v>
      </c>
      <c r="Q95" s="124">
        <v>0</v>
      </c>
      <c r="R95" s="124">
        <v>0</v>
      </c>
      <c r="S95" s="90">
        <v>0</v>
      </c>
      <c r="T95" s="88">
        <f t="shared" si="32"/>
        <v>0</v>
      </c>
      <c r="U95" s="124">
        <v>0</v>
      </c>
      <c r="V95" s="124">
        <v>0</v>
      </c>
      <c r="W95" s="124">
        <v>0</v>
      </c>
      <c r="X95" s="89">
        <v>0</v>
      </c>
      <c r="Y95" s="88">
        <f t="shared" si="33"/>
        <v>0</v>
      </c>
      <c r="Z95" s="124">
        <v>0</v>
      </c>
      <c r="AA95" s="124">
        <v>0</v>
      </c>
      <c r="AB95" s="124">
        <v>0</v>
      </c>
      <c r="AC95" s="89">
        <v>0</v>
      </c>
      <c r="AD95" s="88">
        <f t="shared" si="34"/>
        <v>0</v>
      </c>
      <c r="AE95" s="125">
        <v>0</v>
      </c>
      <c r="AF95" s="124">
        <v>0</v>
      </c>
      <c r="AG95" s="124">
        <v>0</v>
      </c>
      <c r="AH95" s="89">
        <v>0</v>
      </c>
      <c r="AI95" s="88">
        <f t="shared" si="35"/>
        <v>0</v>
      </c>
      <c r="AJ95" s="90">
        <v>0</v>
      </c>
      <c r="AK95" s="90">
        <v>0</v>
      </c>
      <c r="AL95" s="90">
        <v>0</v>
      </c>
      <c r="AM95" s="89">
        <v>0</v>
      </c>
      <c r="AN95" s="88">
        <f t="shared" si="28"/>
        <v>0</v>
      </c>
    </row>
    <row r="96" spans="1:40" s="5" customFormat="1" ht="105.6" customHeight="1">
      <c r="A96" s="136">
        <v>59</v>
      </c>
      <c r="B96" s="135" t="s">
        <v>72</v>
      </c>
      <c r="C96" s="135" t="s">
        <v>150</v>
      </c>
      <c r="D96" s="135" t="s">
        <v>47</v>
      </c>
      <c r="E96" s="88">
        <f t="shared" si="29"/>
        <v>77614.11</v>
      </c>
      <c r="F96" s="124">
        <v>38113.9</v>
      </c>
      <c r="G96" s="90">
        <v>0</v>
      </c>
      <c r="H96" s="90">
        <v>0</v>
      </c>
      <c r="I96" s="90">
        <v>39500.21</v>
      </c>
      <c r="J96" s="88">
        <f t="shared" si="30"/>
        <v>71572.41</v>
      </c>
      <c r="K96" s="126">
        <v>35079.300000000003</v>
      </c>
      <c r="L96" s="125">
        <v>0</v>
      </c>
      <c r="M96" s="125">
        <v>0</v>
      </c>
      <c r="N96" s="126">
        <v>36493.11</v>
      </c>
      <c r="O96" s="88">
        <f t="shared" si="31"/>
        <v>67926</v>
      </c>
      <c r="P96" s="89">
        <v>33289.9</v>
      </c>
      <c r="Q96" s="89">
        <v>0</v>
      </c>
      <c r="R96" s="89">
        <v>0</v>
      </c>
      <c r="S96" s="89">
        <v>34636.1</v>
      </c>
      <c r="T96" s="88">
        <f t="shared" si="32"/>
        <v>70586.100000000006</v>
      </c>
      <c r="U96" s="89">
        <v>34571.599999999999</v>
      </c>
      <c r="V96" s="89">
        <v>0</v>
      </c>
      <c r="W96" s="89">
        <v>0</v>
      </c>
      <c r="X96" s="89">
        <v>36014.5</v>
      </c>
      <c r="Y96" s="88">
        <f t="shared" si="33"/>
        <v>0</v>
      </c>
      <c r="Z96" s="124">
        <v>0</v>
      </c>
      <c r="AA96" s="124">
        <v>0</v>
      </c>
      <c r="AB96" s="125">
        <v>0</v>
      </c>
      <c r="AC96" s="126">
        <v>0</v>
      </c>
      <c r="AD96" s="88">
        <f t="shared" si="34"/>
        <v>0</v>
      </c>
      <c r="AE96" s="125">
        <v>0</v>
      </c>
      <c r="AF96" s="89">
        <v>0</v>
      </c>
      <c r="AG96" s="89">
        <v>0</v>
      </c>
      <c r="AH96" s="89">
        <v>0</v>
      </c>
      <c r="AI96" s="88">
        <f t="shared" si="35"/>
        <v>0</v>
      </c>
      <c r="AJ96" s="125">
        <v>0</v>
      </c>
      <c r="AK96" s="89">
        <v>0</v>
      </c>
      <c r="AL96" s="89">
        <v>0</v>
      </c>
      <c r="AM96" s="89">
        <v>0</v>
      </c>
      <c r="AN96" s="88">
        <f t="shared" si="28"/>
        <v>287698.62</v>
      </c>
    </row>
    <row r="97" spans="1:42" s="5" customFormat="1" ht="101.45" customHeight="1">
      <c r="A97" s="136">
        <v>60</v>
      </c>
      <c r="B97" s="135" t="s">
        <v>104</v>
      </c>
      <c r="C97" s="135" t="s">
        <v>149</v>
      </c>
      <c r="D97" s="135">
        <v>2014</v>
      </c>
      <c r="E97" s="88">
        <f t="shared" si="29"/>
        <v>264435</v>
      </c>
      <c r="F97" s="124">
        <v>5185</v>
      </c>
      <c r="G97" s="90">
        <v>106750</v>
      </c>
      <c r="H97" s="90">
        <v>152500</v>
      </c>
      <c r="I97" s="90">
        <v>0</v>
      </c>
      <c r="J97" s="88">
        <f t="shared" si="30"/>
        <v>0</v>
      </c>
      <c r="K97" s="126">
        <v>0</v>
      </c>
      <c r="L97" s="125">
        <v>0</v>
      </c>
      <c r="M97" s="125">
        <v>0</v>
      </c>
      <c r="N97" s="126">
        <v>0</v>
      </c>
      <c r="O97" s="88">
        <f t="shared" si="31"/>
        <v>0</v>
      </c>
      <c r="P97" s="89">
        <v>0</v>
      </c>
      <c r="Q97" s="89">
        <v>0</v>
      </c>
      <c r="R97" s="89">
        <v>0</v>
      </c>
      <c r="S97" s="89">
        <v>0</v>
      </c>
      <c r="T97" s="88">
        <f t="shared" si="32"/>
        <v>0</v>
      </c>
      <c r="U97" s="89">
        <v>0</v>
      </c>
      <c r="V97" s="89">
        <v>0</v>
      </c>
      <c r="W97" s="89">
        <v>0</v>
      </c>
      <c r="X97" s="89">
        <v>0</v>
      </c>
      <c r="Y97" s="88">
        <f t="shared" si="33"/>
        <v>0</v>
      </c>
      <c r="Z97" s="125">
        <v>0</v>
      </c>
      <c r="AA97" s="125">
        <v>0</v>
      </c>
      <c r="AB97" s="125">
        <v>0</v>
      </c>
      <c r="AC97" s="126">
        <v>0</v>
      </c>
      <c r="AD97" s="88">
        <f t="shared" si="34"/>
        <v>0</v>
      </c>
      <c r="AE97" s="125">
        <v>0</v>
      </c>
      <c r="AF97" s="89">
        <v>0</v>
      </c>
      <c r="AG97" s="89">
        <v>0</v>
      </c>
      <c r="AH97" s="89">
        <v>0</v>
      </c>
      <c r="AI97" s="88">
        <f t="shared" si="35"/>
        <v>0</v>
      </c>
      <c r="AJ97" s="125">
        <v>0</v>
      </c>
      <c r="AK97" s="89">
        <v>0</v>
      </c>
      <c r="AL97" s="89">
        <v>0</v>
      </c>
      <c r="AM97" s="89">
        <v>0</v>
      </c>
      <c r="AN97" s="88">
        <f t="shared" si="28"/>
        <v>264435</v>
      </c>
    </row>
    <row r="98" spans="1:42" s="21" customFormat="1" ht="123" customHeight="1">
      <c r="A98" s="127">
        <v>61</v>
      </c>
      <c r="B98" s="135" t="s">
        <v>70</v>
      </c>
      <c r="C98" s="135" t="s">
        <v>149</v>
      </c>
      <c r="D98" s="135" t="s">
        <v>40</v>
      </c>
      <c r="E98" s="88">
        <f t="shared" si="29"/>
        <v>0</v>
      </c>
      <c r="F98" s="124">
        <v>0</v>
      </c>
      <c r="G98" s="90">
        <v>0</v>
      </c>
      <c r="H98" s="90">
        <v>0</v>
      </c>
      <c r="I98" s="90">
        <v>0</v>
      </c>
      <c r="J98" s="88">
        <f t="shared" si="30"/>
        <v>269280</v>
      </c>
      <c r="K98" s="126">
        <v>5280</v>
      </c>
      <c r="L98" s="125">
        <v>114000</v>
      </c>
      <c r="M98" s="125">
        <v>150000</v>
      </c>
      <c r="N98" s="126">
        <v>0</v>
      </c>
      <c r="O98" s="88">
        <f t="shared" si="31"/>
        <v>72773.8</v>
      </c>
      <c r="P98" s="89">
        <v>72773.8</v>
      </c>
      <c r="Q98" s="89">
        <v>0</v>
      </c>
      <c r="R98" s="89">
        <v>0</v>
      </c>
      <c r="S98" s="89">
        <v>0</v>
      </c>
      <c r="T98" s="88">
        <f t="shared" si="32"/>
        <v>97031.7</v>
      </c>
      <c r="U98" s="89">
        <v>97031.7</v>
      </c>
      <c r="V98" s="89">
        <v>0</v>
      </c>
      <c r="W98" s="89">
        <v>0</v>
      </c>
      <c r="X98" s="89">
        <v>0</v>
      </c>
      <c r="Y98" s="88">
        <f t="shared" si="33"/>
        <v>97032</v>
      </c>
      <c r="Z98" s="125">
        <v>97032</v>
      </c>
      <c r="AA98" s="125">
        <v>0</v>
      </c>
      <c r="AB98" s="125">
        <v>0</v>
      </c>
      <c r="AC98" s="126">
        <v>0</v>
      </c>
      <c r="AD98" s="88">
        <f t="shared" si="34"/>
        <v>97032</v>
      </c>
      <c r="AE98" s="125">
        <v>97032</v>
      </c>
      <c r="AF98" s="89">
        <v>0</v>
      </c>
      <c r="AG98" s="89">
        <v>0</v>
      </c>
      <c r="AH98" s="89">
        <v>0</v>
      </c>
      <c r="AI98" s="88">
        <f t="shared" si="35"/>
        <v>80931</v>
      </c>
      <c r="AJ98" s="125">
        <v>80931</v>
      </c>
      <c r="AK98" s="89">
        <v>0</v>
      </c>
      <c r="AL98" s="89">
        <v>0</v>
      </c>
      <c r="AM98" s="89">
        <v>0</v>
      </c>
      <c r="AN98" s="88">
        <f t="shared" si="28"/>
        <v>714080.5</v>
      </c>
    </row>
    <row r="99" spans="1:42" s="10" customFormat="1" ht="23.25" customHeight="1">
      <c r="A99" s="136"/>
      <c r="B99" s="103" t="s">
        <v>35</v>
      </c>
      <c r="C99" s="28"/>
      <c r="D99" s="28"/>
      <c r="E99" s="88">
        <f t="shared" ref="E99" si="36">SUM(E85:E98)</f>
        <v>506631.11</v>
      </c>
      <c r="F99" s="88">
        <f>SUM(F85:F97)</f>
        <v>125589.9</v>
      </c>
      <c r="G99" s="88">
        <f>SUM(G85:G97)</f>
        <v>151541</v>
      </c>
      <c r="H99" s="88">
        <f>SUM(H85:H97)</f>
        <v>190000</v>
      </c>
      <c r="I99" s="88">
        <f>SUM(I85:I97)</f>
        <v>39500.21</v>
      </c>
      <c r="J99" s="88">
        <f t="shared" ref="J99:AN99" si="37">SUM(J85:J98)</f>
        <v>573222.91</v>
      </c>
      <c r="K99" s="88">
        <f t="shared" si="37"/>
        <v>272617.3</v>
      </c>
      <c r="L99" s="88">
        <f t="shared" si="37"/>
        <v>114000</v>
      </c>
      <c r="M99" s="88">
        <f t="shared" si="37"/>
        <v>150000</v>
      </c>
      <c r="N99" s="88">
        <f t="shared" si="37"/>
        <v>36605.61</v>
      </c>
      <c r="O99" s="88">
        <f t="shared" si="37"/>
        <v>362365.3</v>
      </c>
      <c r="P99" s="88">
        <f t="shared" si="37"/>
        <v>327616.7</v>
      </c>
      <c r="Q99" s="88">
        <f t="shared" si="37"/>
        <v>0</v>
      </c>
      <c r="R99" s="88">
        <f t="shared" si="37"/>
        <v>0</v>
      </c>
      <c r="S99" s="88">
        <f t="shared" si="37"/>
        <v>34748.6</v>
      </c>
      <c r="T99" s="88">
        <f t="shared" si="37"/>
        <v>627739.29999999993</v>
      </c>
      <c r="U99" s="88">
        <f t="shared" si="37"/>
        <v>436478.3</v>
      </c>
      <c r="V99" s="88">
        <f t="shared" si="37"/>
        <v>155134</v>
      </c>
      <c r="W99" s="88">
        <f t="shared" si="37"/>
        <v>0</v>
      </c>
      <c r="X99" s="88">
        <f t="shared" si="37"/>
        <v>36127</v>
      </c>
      <c r="Y99" s="88">
        <f t="shared" si="37"/>
        <v>394326.5</v>
      </c>
      <c r="Z99" s="88">
        <f t="shared" si="37"/>
        <v>394214</v>
      </c>
      <c r="AA99" s="88">
        <f t="shared" si="37"/>
        <v>0</v>
      </c>
      <c r="AB99" s="88">
        <f t="shared" si="37"/>
        <v>0</v>
      </c>
      <c r="AC99" s="88">
        <f t="shared" si="37"/>
        <v>112.5</v>
      </c>
      <c r="AD99" s="88">
        <f t="shared" si="37"/>
        <v>388614.5</v>
      </c>
      <c r="AE99" s="88">
        <f t="shared" si="37"/>
        <v>288502</v>
      </c>
      <c r="AF99" s="88">
        <f t="shared" si="37"/>
        <v>100000</v>
      </c>
      <c r="AG99" s="88">
        <f t="shared" si="37"/>
        <v>0</v>
      </c>
      <c r="AH99" s="88">
        <f t="shared" si="37"/>
        <v>112.5</v>
      </c>
      <c r="AI99" s="88">
        <f t="shared" si="37"/>
        <v>322204.5</v>
      </c>
      <c r="AJ99" s="88">
        <f t="shared" si="37"/>
        <v>322092</v>
      </c>
      <c r="AK99" s="88">
        <f t="shared" si="37"/>
        <v>0</v>
      </c>
      <c r="AL99" s="88">
        <f t="shared" si="37"/>
        <v>0</v>
      </c>
      <c r="AM99" s="88">
        <f t="shared" si="37"/>
        <v>112.5</v>
      </c>
      <c r="AN99" s="88">
        <f t="shared" si="37"/>
        <v>3175104.12</v>
      </c>
      <c r="AO99" s="129">
        <f>AJ99+AE99+Z99+U99+F99+K99+P99</f>
        <v>2167110.2000000002</v>
      </c>
      <c r="AP99" s="19"/>
    </row>
    <row r="100" spans="1:42" s="15" customFormat="1" ht="29.45" customHeight="1">
      <c r="A100" s="164" t="s">
        <v>84</v>
      </c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  <c r="L100" s="164"/>
      <c r="M100" s="164"/>
      <c r="N100" s="164"/>
      <c r="O100" s="164"/>
      <c r="P100" s="164"/>
      <c r="Q100" s="164"/>
      <c r="R100" s="164"/>
      <c r="S100" s="164"/>
      <c r="T100" s="164"/>
      <c r="U100" s="164"/>
      <c r="V100" s="164"/>
      <c r="W100" s="164"/>
      <c r="X100" s="164"/>
      <c r="Y100" s="164"/>
      <c r="Z100" s="164"/>
      <c r="AA100" s="164"/>
      <c r="AB100" s="164"/>
      <c r="AC100" s="164"/>
      <c r="AD100" s="164"/>
      <c r="AE100" s="164"/>
      <c r="AF100" s="164"/>
      <c r="AG100" s="164"/>
      <c r="AH100" s="164"/>
      <c r="AI100" s="164"/>
      <c r="AJ100" s="164"/>
      <c r="AK100" s="164"/>
      <c r="AL100" s="164"/>
      <c r="AM100" s="164"/>
      <c r="AN100" s="164"/>
      <c r="AO100" s="105"/>
      <c r="AP100" s="105"/>
    </row>
    <row r="101" spans="1:42" s="15" customFormat="1" ht="25.15" customHeight="1">
      <c r="A101" s="163" t="s">
        <v>121</v>
      </c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  <c r="AC101" s="163"/>
      <c r="AD101" s="163"/>
      <c r="AE101" s="163"/>
      <c r="AF101" s="163"/>
      <c r="AG101" s="163"/>
      <c r="AH101" s="163"/>
      <c r="AI101" s="163"/>
      <c r="AJ101" s="163"/>
      <c r="AK101" s="163"/>
      <c r="AL101" s="163"/>
      <c r="AM101" s="163"/>
      <c r="AN101" s="163"/>
    </row>
    <row r="102" spans="1:42" s="15" customFormat="1" ht="28.15" customHeight="1">
      <c r="A102" s="164" t="s">
        <v>93</v>
      </c>
      <c r="B102" s="165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5"/>
      <c r="AK102" s="165"/>
      <c r="AL102" s="165"/>
      <c r="AM102" s="165"/>
      <c r="AN102" s="165"/>
    </row>
    <row r="103" spans="1:42" s="15" customFormat="1" ht="28.15" customHeight="1">
      <c r="A103" s="164" t="s">
        <v>94</v>
      </c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5"/>
      <c r="AJ103" s="165"/>
      <c r="AK103" s="165"/>
      <c r="AL103" s="165"/>
      <c r="AM103" s="165"/>
      <c r="AN103" s="165"/>
    </row>
    <row r="104" spans="1:42" s="15" customFormat="1" ht="178.15" customHeight="1">
      <c r="A104" s="138">
        <v>62</v>
      </c>
      <c r="B104" s="135" t="s">
        <v>187</v>
      </c>
      <c r="C104" s="135" t="s">
        <v>148</v>
      </c>
      <c r="D104" s="135" t="s">
        <v>185</v>
      </c>
      <c r="E104" s="88">
        <v>21508</v>
      </c>
      <c r="F104" s="89">
        <v>21508</v>
      </c>
      <c r="G104" s="29">
        <v>0</v>
      </c>
      <c r="H104" s="29">
        <v>0</v>
      </c>
      <c r="I104" s="29">
        <v>0</v>
      </c>
      <c r="J104" s="91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73</v>
      </c>
      <c r="AE104" s="29">
        <v>73</v>
      </c>
      <c r="AF104" s="29">
        <v>0</v>
      </c>
      <c r="AG104" s="29">
        <v>0</v>
      </c>
      <c r="AH104" s="29">
        <v>0</v>
      </c>
      <c r="AI104" s="91">
        <v>11213</v>
      </c>
      <c r="AJ104" s="29">
        <v>11213</v>
      </c>
      <c r="AK104" s="29">
        <v>0</v>
      </c>
      <c r="AL104" s="29">
        <v>0</v>
      </c>
      <c r="AM104" s="29">
        <v>0</v>
      </c>
      <c r="AN104" s="88">
        <f>E104+J104+O104+T104+Z104+AD104+AI104</f>
        <v>32794</v>
      </c>
    </row>
    <row r="105" spans="1:42" s="10" customFormat="1" ht="130.9" customHeight="1">
      <c r="A105" s="181">
        <v>63</v>
      </c>
      <c r="B105" s="151" t="s">
        <v>95</v>
      </c>
      <c r="C105" s="151" t="s">
        <v>151</v>
      </c>
      <c r="D105" s="84" t="s">
        <v>39</v>
      </c>
      <c r="E105" s="88">
        <v>229957.4</v>
      </c>
      <c r="F105" s="89">
        <v>16534.099999999999</v>
      </c>
      <c r="G105" s="89">
        <v>213423.3</v>
      </c>
      <c r="H105" s="29">
        <v>0</v>
      </c>
      <c r="I105" s="29">
        <v>0</v>
      </c>
      <c r="J105" s="88">
        <v>285387.25</v>
      </c>
      <c r="K105" s="89">
        <v>27576</v>
      </c>
      <c r="L105" s="29">
        <v>103420.46</v>
      </c>
      <c r="M105" s="89">
        <v>154390.79</v>
      </c>
      <c r="N105" s="29">
        <v>0</v>
      </c>
      <c r="O105" s="88">
        <f>P105+Q105+R105+S105</f>
        <v>27577.1</v>
      </c>
      <c r="P105" s="89">
        <f>27479.1+119-21</f>
        <v>27577.1</v>
      </c>
      <c r="Q105" s="29">
        <v>0</v>
      </c>
      <c r="R105" s="29">
        <v>0</v>
      </c>
      <c r="S105" s="29">
        <v>0</v>
      </c>
      <c r="T105" s="88">
        <v>0</v>
      </c>
      <c r="U105" s="89">
        <f>1030-1030</f>
        <v>0</v>
      </c>
      <c r="V105" s="29">
        <v>0</v>
      </c>
      <c r="W105" s="29">
        <v>0</v>
      </c>
      <c r="X105" s="29">
        <v>0</v>
      </c>
      <c r="Y105" s="88">
        <f>Z105+AA105+AB105+AC105</f>
        <v>3522</v>
      </c>
      <c r="Z105" s="89">
        <f>3522</f>
        <v>3522</v>
      </c>
      <c r="AA105" s="89">
        <v>0</v>
      </c>
      <c r="AB105" s="29">
        <v>0</v>
      </c>
      <c r="AC105" s="29">
        <v>0</v>
      </c>
      <c r="AD105" s="88">
        <f>AE105+AF105+AG105+AH105</f>
        <v>5900</v>
      </c>
      <c r="AE105" s="89">
        <f>3500+2400</f>
        <v>5900</v>
      </c>
      <c r="AF105" s="89">
        <v>0</v>
      </c>
      <c r="AG105" s="29">
        <v>0</v>
      </c>
      <c r="AH105" s="29">
        <v>0</v>
      </c>
      <c r="AI105" s="88">
        <f>AJ105+AK105</f>
        <v>4913</v>
      </c>
      <c r="AJ105" s="89">
        <v>4913</v>
      </c>
      <c r="AK105" s="89">
        <v>0</v>
      </c>
      <c r="AL105" s="29">
        <v>0</v>
      </c>
      <c r="AM105" s="29">
        <v>0</v>
      </c>
      <c r="AN105" s="88">
        <f>E105+J105+O105+T105+Z105+AD105+AI105</f>
        <v>557256.75</v>
      </c>
    </row>
    <row r="106" spans="1:42" s="10" customFormat="1" ht="149.44999999999999" customHeight="1">
      <c r="A106" s="183"/>
      <c r="B106" s="151"/>
      <c r="C106" s="151"/>
      <c r="D106" s="84" t="s">
        <v>113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88">
        <f>P106+Q106+R106+S106</f>
        <v>18939.41</v>
      </c>
      <c r="P106" s="89">
        <v>116.41</v>
      </c>
      <c r="Q106" s="29">
        <v>18823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91">
        <v>0</v>
      </c>
      <c r="AJ106" s="29">
        <v>0</v>
      </c>
      <c r="AK106" s="29">
        <v>0</v>
      </c>
      <c r="AL106" s="29">
        <v>0</v>
      </c>
      <c r="AM106" s="29">
        <v>0</v>
      </c>
      <c r="AN106" s="88">
        <f>E106+J106+O106+T106+Z106+AD106+AI106</f>
        <v>18939.41</v>
      </c>
    </row>
    <row r="107" spans="1:42" s="10" customFormat="1" ht="282" customHeight="1">
      <c r="A107" s="136">
        <v>64</v>
      </c>
      <c r="B107" s="137" t="s">
        <v>96</v>
      </c>
      <c r="C107" s="135" t="s">
        <v>151</v>
      </c>
      <c r="D107" s="84" t="s">
        <v>173</v>
      </c>
      <c r="E107" s="88">
        <v>43669.5</v>
      </c>
      <c r="F107" s="89">
        <v>2710.8</v>
      </c>
      <c r="G107" s="89">
        <v>40958.699999999997</v>
      </c>
      <c r="H107" s="29">
        <v>0</v>
      </c>
      <c r="I107" s="29">
        <v>0</v>
      </c>
      <c r="J107" s="88">
        <v>716</v>
      </c>
      <c r="K107" s="89">
        <v>716</v>
      </c>
      <c r="L107" s="29">
        <v>0</v>
      </c>
      <c r="M107" s="29">
        <v>0</v>
      </c>
      <c r="N107" s="29">
        <v>0</v>
      </c>
      <c r="O107" s="88">
        <v>0</v>
      </c>
      <c r="P107" s="89">
        <v>0</v>
      </c>
      <c r="Q107" s="29">
        <v>0</v>
      </c>
      <c r="R107" s="29">
        <v>0</v>
      </c>
      <c r="S107" s="29">
        <v>0</v>
      </c>
      <c r="T107" s="88">
        <v>0</v>
      </c>
      <c r="U107" s="89">
        <v>0</v>
      </c>
      <c r="V107" s="29">
        <v>0</v>
      </c>
      <c r="W107" s="29">
        <v>0</v>
      </c>
      <c r="X107" s="29">
        <v>0</v>
      </c>
      <c r="Y107" s="88">
        <v>0</v>
      </c>
      <c r="Z107" s="89">
        <v>0</v>
      </c>
      <c r="AA107" s="29">
        <v>0</v>
      </c>
      <c r="AB107" s="29">
        <v>0</v>
      </c>
      <c r="AC107" s="29">
        <v>0</v>
      </c>
      <c r="AD107" s="88">
        <v>0</v>
      </c>
      <c r="AE107" s="89">
        <v>0</v>
      </c>
      <c r="AF107" s="89">
        <v>0</v>
      </c>
      <c r="AG107" s="29">
        <v>0</v>
      </c>
      <c r="AH107" s="29">
        <v>0</v>
      </c>
      <c r="AI107" s="88">
        <f>AJ107+AK107</f>
        <v>0</v>
      </c>
      <c r="AJ107" s="89">
        <v>0</v>
      </c>
      <c r="AK107" s="89">
        <v>0</v>
      </c>
      <c r="AL107" s="29">
        <v>0</v>
      </c>
      <c r="AM107" s="29">
        <v>0</v>
      </c>
      <c r="AN107" s="88">
        <f>E107+J107+O107+T107+Z107+AD107+AI107</f>
        <v>44385.5</v>
      </c>
    </row>
    <row r="108" spans="1:42" s="10" customFormat="1" ht="125.45" customHeight="1">
      <c r="A108" s="136">
        <v>65</v>
      </c>
      <c r="B108" s="135" t="s">
        <v>178</v>
      </c>
      <c r="C108" s="135" t="s">
        <v>128</v>
      </c>
      <c r="D108" s="84" t="s">
        <v>40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88">
        <v>17201</v>
      </c>
      <c r="K108" s="89">
        <v>17201</v>
      </c>
      <c r="L108" s="29">
        <v>0</v>
      </c>
      <c r="M108" s="29">
        <v>0</v>
      </c>
      <c r="N108" s="29">
        <v>0</v>
      </c>
      <c r="O108" s="88">
        <v>16347</v>
      </c>
      <c r="P108" s="89">
        <v>16347</v>
      </c>
      <c r="Q108" s="29">
        <v>0</v>
      </c>
      <c r="R108" s="29">
        <v>0</v>
      </c>
      <c r="S108" s="29">
        <v>0</v>
      </c>
      <c r="T108" s="88">
        <v>16121</v>
      </c>
      <c r="U108" s="89">
        <v>16121</v>
      </c>
      <c r="V108" s="29">
        <v>0</v>
      </c>
      <c r="W108" s="29">
        <v>0</v>
      </c>
      <c r="X108" s="29">
        <v>0</v>
      </c>
      <c r="Y108" s="88">
        <f>Z108+AA108+AB108+AC108</f>
        <v>15000</v>
      </c>
      <c r="Z108" s="89">
        <f>15000</f>
        <v>15000</v>
      </c>
      <c r="AA108" s="29">
        <v>0</v>
      </c>
      <c r="AB108" s="29">
        <v>0</v>
      </c>
      <c r="AC108" s="29">
        <v>0</v>
      </c>
      <c r="AD108" s="88">
        <v>0</v>
      </c>
      <c r="AE108" s="89">
        <v>0</v>
      </c>
      <c r="AF108" s="29">
        <v>0</v>
      </c>
      <c r="AG108" s="29">
        <v>0</v>
      </c>
      <c r="AH108" s="29">
        <v>0</v>
      </c>
      <c r="AI108" s="88">
        <f>AJ108+AK108+AL108+AM108</f>
        <v>5500</v>
      </c>
      <c r="AJ108" s="89">
        <v>5500</v>
      </c>
      <c r="AK108" s="29">
        <v>0</v>
      </c>
      <c r="AL108" s="29">
        <v>0</v>
      </c>
      <c r="AM108" s="29">
        <v>0</v>
      </c>
      <c r="AN108" s="88">
        <f>E108+J108+O108+T108+Z108+AD108+AI108</f>
        <v>70169</v>
      </c>
    </row>
    <row r="109" spans="1:42" s="10" customFormat="1" ht="102.6" customHeight="1">
      <c r="A109" s="136">
        <v>66</v>
      </c>
      <c r="B109" s="137" t="s">
        <v>102</v>
      </c>
      <c r="C109" s="135" t="s">
        <v>128</v>
      </c>
      <c r="D109" s="84" t="s">
        <v>173</v>
      </c>
      <c r="E109" s="88">
        <v>56988.9</v>
      </c>
      <c r="F109" s="89">
        <v>29417.7</v>
      </c>
      <c r="G109" s="89">
        <v>27571.200000000001</v>
      </c>
      <c r="H109" s="29">
        <v>0</v>
      </c>
      <c r="I109" s="29">
        <v>0</v>
      </c>
      <c r="J109" s="88">
        <v>131041.19</v>
      </c>
      <c r="K109" s="89">
        <v>13088</v>
      </c>
      <c r="L109" s="89">
        <v>117953.19</v>
      </c>
      <c r="M109" s="29">
        <v>0</v>
      </c>
      <c r="N109" s="29">
        <v>0</v>
      </c>
      <c r="O109" s="88">
        <v>0</v>
      </c>
      <c r="P109" s="89">
        <v>0</v>
      </c>
      <c r="Q109" s="29">
        <v>0</v>
      </c>
      <c r="R109" s="29">
        <v>0</v>
      </c>
      <c r="S109" s="29">
        <v>0</v>
      </c>
      <c r="T109" s="88">
        <v>0</v>
      </c>
      <c r="U109" s="89">
        <v>0</v>
      </c>
      <c r="V109" s="29">
        <v>0</v>
      </c>
      <c r="W109" s="29">
        <v>0</v>
      </c>
      <c r="X109" s="29">
        <v>0</v>
      </c>
      <c r="Y109" s="88">
        <v>0</v>
      </c>
      <c r="Z109" s="89">
        <v>0</v>
      </c>
      <c r="AA109" s="89">
        <v>0</v>
      </c>
      <c r="AB109" s="29">
        <v>0</v>
      </c>
      <c r="AC109" s="29">
        <v>0</v>
      </c>
      <c r="AD109" s="88">
        <v>0</v>
      </c>
      <c r="AE109" s="89">
        <v>0</v>
      </c>
      <c r="AF109" s="89">
        <v>0</v>
      </c>
      <c r="AG109" s="29">
        <v>0</v>
      </c>
      <c r="AH109" s="29">
        <v>0</v>
      </c>
      <c r="AI109" s="88">
        <v>0</v>
      </c>
      <c r="AJ109" s="141">
        <v>0</v>
      </c>
      <c r="AK109" s="141">
        <v>0</v>
      </c>
      <c r="AL109" s="29">
        <v>0</v>
      </c>
      <c r="AM109" s="29">
        <v>0</v>
      </c>
      <c r="AN109" s="88">
        <f t="shared" ref="AN109" si="38">E109+J109+O109+T109+Z109+AD109+AI109</f>
        <v>188030.09</v>
      </c>
    </row>
    <row r="110" spans="1:42" s="10" customFormat="1" ht="39.6" customHeight="1">
      <c r="A110" s="181">
        <v>67</v>
      </c>
      <c r="B110" s="176" t="s">
        <v>179</v>
      </c>
      <c r="C110" s="184" t="s">
        <v>128</v>
      </c>
      <c r="D110" s="187" t="s">
        <v>39</v>
      </c>
      <c r="E110" s="88">
        <v>508876.2</v>
      </c>
      <c r="F110" s="89">
        <v>32956.5</v>
      </c>
      <c r="G110" s="89">
        <v>475919.7</v>
      </c>
      <c r="H110" s="29">
        <v>0</v>
      </c>
      <c r="I110" s="29">
        <v>0</v>
      </c>
      <c r="J110" s="88">
        <v>324906.65999999997</v>
      </c>
      <c r="K110" s="89">
        <v>32851</v>
      </c>
      <c r="L110" s="89">
        <v>292055.65999999997</v>
      </c>
      <c r="M110" s="29">
        <v>0</v>
      </c>
      <c r="N110" s="29">
        <v>0</v>
      </c>
      <c r="O110" s="88">
        <f>P110+Q110+R110</f>
        <v>911080.79999999993</v>
      </c>
      <c r="P110" s="89">
        <v>46317.599999999999</v>
      </c>
      <c r="Q110" s="95">
        <v>614763.19999999995</v>
      </c>
      <c r="R110" s="95">
        <v>250000</v>
      </c>
      <c r="S110" s="29">
        <v>0</v>
      </c>
      <c r="T110" s="88">
        <f>U110+V110</f>
        <v>50394</v>
      </c>
      <c r="U110" s="89">
        <f>45141+3339+1914</f>
        <v>50394</v>
      </c>
      <c r="V110" s="29">
        <v>0</v>
      </c>
      <c r="W110" s="29">
        <v>0</v>
      </c>
      <c r="X110" s="29">
        <v>0</v>
      </c>
      <c r="Y110" s="88">
        <f>Z110+AA110+AB110+AC110</f>
        <v>693780</v>
      </c>
      <c r="Z110" s="89">
        <f>2118+349+32851</f>
        <v>35318</v>
      </c>
      <c r="AA110" s="89">
        <v>658462</v>
      </c>
      <c r="AB110" s="29">
        <v>0</v>
      </c>
      <c r="AC110" s="29">
        <v>0</v>
      </c>
      <c r="AD110" s="88">
        <f>33600+727</f>
        <v>34327</v>
      </c>
      <c r="AE110" s="89">
        <f>33600+727</f>
        <v>34327</v>
      </c>
      <c r="AF110" s="89">
        <v>0</v>
      </c>
      <c r="AG110" s="29">
        <v>0</v>
      </c>
      <c r="AH110" s="29">
        <v>0</v>
      </c>
      <c r="AI110" s="88">
        <v>33200</v>
      </c>
      <c r="AJ110" s="89">
        <v>33200</v>
      </c>
      <c r="AK110" s="89">
        <v>0</v>
      </c>
      <c r="AL110" s="29">
        <v>0</v>
      </c>
      <c r="AM110" s="29">
        <v>0</v>
      </c>
      <c r="AN110" s="88">
        <f>E110+J110+O110+T110+AD110+AI110+Y110</f>
        <v>2556564.66</v>
      </c>
    </row>
    <row r="111" spans="1:42" s="10" customFormat="1" ht="33.6" customHeight="1">
      <c r="A111" s="182"/>
      <c r="B111" s="177"/>
      <c r="C111" s="185"/>
      <c r="D111" s="188"/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88">
        <f>P111+Q111</f>
        <v>138827.9</v>
      </c>
      <c r="P111" s="89">
        <v>7357.4</v>
      </c>
      <c r="Q111" s="29">
        <v>131470.5</v>
      </c>
      <c r="R111" s="29">
        <v>0</v>
      </c>
      <c r="S111" s="29">
        <v>0</v>
      </c>
      <c r="T111" s="88">
        <f>U111+V111+W111</f>
        <v>1224082</v>
      </c>
      <c r="U111" s="89">
        <f>44234</f>
        <v>44234</v>
      </c>
      <c r="V111" s="29">
        <f>395729-135000</f>
        <v>260729</v>
      </c>
      <c r="W111" s="29">
        <f>784119+135000</f>
        <v>919119</v>
      </c>
      <c r="X111" s="29">
        <v>0</v>
      </c>
      <c r="Y111" s="29">
        <v>0</v>
      </c>
      <c r="Z111" s="29">
        <v>0</v>
      </c>
      <c r="AA111" s="29">
        <v>0</v>
      </c>
      <c r="AB111" s="29">
        <v>0</v>
      </c>
      <c r="AC111" s="29">
        <v>0</v>
      </c>
      <c r="AD111" s="29">
        <v>0</v>
      </c>
      <c r="AE111" s="29">
        <v>0</v>
      </c>
      <c r="AF111" s="29">
        <v>0</v>
      </c>
      <c r="AG111" s="29">
        <v>0</v>
      </c>
      <c r="AH111" s="29">
        <v>0</v>
      </c>
      <c r="AI111" s="91">
        <v>0</v>
      </c>
      <c r="AJ111" s="29">
        <v>0</v>
      </c>
      <c r="AK111" s="29">
        <v>0</v>
      </c>
      <c r="AL111" s="29">
        <v>0</v>
      </c>
      <c r="AM111" s="29">
        <v>0</v>
      </c>
      <c r="AN111" s="88">
        <f>T111+O111</f>
        <v>1362909.9</v>
      </c>
      <c r="AO111" s="19"/>
    </row>
    <row r="112" spans="1:42" s="10" customFormat="1" ht="102.6" customHeight="1">
      <c r="A112" s="183"/>
      <c r="B112" s="137" t="s">
        <v>114</v>
      </c>
      <c r="C112" s="186"/>
      <c r="D112" s="189"/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88">
        <f>P112+Q112+R112+S112</f>
        <v>250000</v>
      </c>
      <c r="P112" s="29">
        <v>0</v>
      </c>
      <c r="Q112" s="29">
        <v>0</v>
      </c>
      <c r="R112" s="29">
        <v>250000</v>
      </c>
      <c r="S112" s="29">
        <v>0</v>
      </c>
      <c r="T112" s="88">
        <v>0</v>
      </c>
      <c r="U112" s="89">
        <v>0</v>
      </c>
      <c r="V112" s="29">
        <v>0</v>
      </c>
      <c r="W112" s="29">
        <v>0</v>
      </c>
      <c r="X112" s="29">
        <v>0</v>
      </c>
      <c r="Y112" s="88">
        <v>0</v>
      </c>
      <c r="Z112" s="89">
        <v>0</v>
      </c>
      <c r="AA112" s="89">
        <v>0</v>
      </c>
      <c r="AB112" s="29">
        <v>0</v>
      </c>
      <c r="AC112" s="29">
        <v>0</v>
      </c>
      <c r="AD112" s="88">
        <v>0</v>
      </c>
      <c r="AE112" s="88">
        <v>0</v>
      </c>
      <c r="AF112" s="88">
        <v>0</v>
      </c>
      <c r="AG112" s="88">
        <v>0</v>
      </c>
      <c r="AH112" s="88">
        <v>0</v>
      </c>
      <c r="AI112" s="88">
        <v>0</v>
      </c>
      <c r="AJ112" s="88">
        <v>0</v>
      </c>
      <c r="AK112" s="88">
        <v>0</v>
      </c>
      <c r="AL112" s="88">
        <v>0</v>
      </c>
      <c r="AM112" s="88">
        <v>0</v>
      </c>
      <c r="AN112" s="88">
        <f t="shared" ref="AN112" si="39">E112+J112+O112+T112+Z112+AD112+AI112</f>
        <v>250000</v>
      </c>
    </row>
    <row r="113" spans="1:41" s="10" customFormat="1" ht="184.15" customHeight="1">
      <c r="A113" s="181">
        <v>68</v>
      </c>
      <c r="B113" s="135" t="s">
        <v>168</v>
      </c>
      <c r="C113" s="135" t="s">
        <v>154</v>
      </c>
      <c r="D113" s="84" t="s">
        <v>39</v>
      </c>
      <c r="E113" s="88">
        <v>354736.4</v>
      </c>
      <c r="F113" s="89">
        <v>69173.600000000006</v>
      </c>
      <c r="G113" s="89">
        <v>285562.8</v>
      </c>
      <c r="H113" s="29">
        <v>0</v>
      </c>
      <c r="I113" s="29">
        <v>0</v>
      </c>
      <c r="J113" s="88">
        <v>347137</v>
      </c>
      <c r="K113" s="89">
        <v>80356.600000000006</v>
      </c>
      <c r="L113" s="89">
        <v>266780.37</v>
      </c>
      <c r="M113" s="29">
        <v>0</v>
      </c>
      <c r="N113" s="29">
        <v>0</v>
      </c>
      <c r="O113" s="91">
        <f>P113+Q113+R113</f>
        <v>354000.8</v>
      </c>
      <c r="P113" s="29">
        <f>83825-16836-38380-9845</f>
        <v>18764</v>
      </c>
      <c r="Q113" s="29">
        <v>335236.8</v>
      </c>
      <c r="R113" s="29">
        <v>0</v>
      </c>
      <c r="S113" s="29">
        <v>0</v>
      </c>
      <c r="T113" s="91">
        <f>U113+V113+W113+X113</f>
        <v>93973</v>
      </c>
      <c r="U113" s="29">
        <f>6549+1479-878-177</f>
        <v>6973</v>
      </c>
      <c r="V113" s="142">
        <v>87000</v>
      </c>
      <c r="W113" s="29">
        <v>0</v>
      </c>
      <c r="X113" s="29">
        <v>0</v>
      </c>
      <c r="Y113" s="88">
        <f>Z113+AA113+AB113+AC113</f>
        <v>181288</v>
      </c>
      <c r="Z113" s="89">
        <f>12269+891-3610-6</f>
        <v>9544</v>
      </c>
      <c r="AA113" s="89">
        <f>163000+8744</f>
        <v>171744</v>
      </c>
      <c r="AB113" s="29">
        <v>0</v>
      </c>
      <c r="AC113" s="29">
        <v>0</v>
      </c>
      <c r="AD113" s="88">
        <v>14420</v>
      </c>
      <c r="AE113" s="89">
        <v>14420</v>
      </c>
      <c r="AF113" s="89">
        <v>0</v>
      </c>
      <c r="AG113" s="29">
        <v>0</v>
      </c>
      <c r="AH113" s="29">
        <v>0</v>
      </c>
      <c r="AI113" s="88">
        <v>8659</v>
      </c>
      <c r="AJ113" s="89">
        <v>8659</v>
      </c>
      <c r="AK113" s="89">
        <v>0</v>
      </c>
      <c r="AL113" s="29">
        <v>0</v>
      </c>
      <c r="AM113" s="29">
        <v>0</v>
      </c>
      <c r="AN113" s="88">
        <f>AI113+AD113+Y113+T113+O113+J113+E113</f>
        <v>1354214.2000000002</v>
      </c>
    </row>
    <row r="114" spans="1:41" s="10" customFormat="1" ht="121.15" customHeight="1">
      <c r="A114" s="183"/>
      <c r="B114" s="135" t="s">
        <v>167</v>
      </c>
      <c r="C114" s="135" t="s">
        <v>166</v>
      </c>
      <c r="D114" s="80">
        <v>2018</v>
      </c>
      <c r="E114" s="88">
        <v>0</v>
      </c>
      <c r="F114" s="89">
        <v>0</v>
      </c>
      <c r="G114" s="89">
        <v>0</v>
      </c>
      <c r="H114" s="29">
        <v>0</v>
      </c>
      <c r="I114" s="29">
        <v>0</v>
      </c>
      <c r="J114" s="88">
        <v>0</v>
      </c>
      <c r="K114" s="89">
        <v>0</v>
      </c>
      <c r="L114" s="89">
        <v>0</v>
      </c>
      <c r="M114" s="29">
        <v>0</v>
      </c>
      <c r="N114" s="29">
        <v>0</v>
      </c>
      <c r="O114" s="88">
        <v>0</v>
      </c>
      <c r="P114" s="89">
        <v>0</v>
      </c>
      <c r="Q114" s="89">
        <v>0</v>
      </c>
      <c r="R114" s="29">
        <v>0</v>
      </c>
      <c r="S114" s="29">
        <v>0</v>
      </c>
      <c r="T114" s="88">
        <v>0</v>
      </c>
      <c r="U114" s="89">
        <v>0</v>
      </c>
      <c r="V114" s="89">
        <v>0</v>
      </c>
      <c r="W114" s="29">
        <v>0</v>
      </c>
      <c r="X114" s="29">
        <v>0</v>
      </c>
      <c r="Y114" s="88">
        <f>Z114+AA114+AB114+AC114</f>
        <v>164975</v>
      </c>
      <c r="Z114" s="89">
        <v>7919</v>
      </c>
      <c r="AA114" s="89">
        <v>157056</v>
      </c>
      <c r="AB114" s="29">
        <v>0</v>
      </c>
      <c r="AC114" s="29">
        <v>0</v>
      </c>
      <c r="AD114" s="88">
        <v>0</v>
      </c>
      <c r="AE114" s="89">
        <v>0</v>
      </c>
      <c r="AF114" s="89">
        <v>0</v>
      </c>
      <c r="AG114" s="29">
        <v>0</v>
      </c>
      <c r="AH114" s="29">
        <v>0</v>
      </c>
      <c r="AI114" s="88">
        <v>0</v>
      </c>
      <c r="AJ114" s="89">
        <v>0</v>
      </c>
      <c r="AK114" s="89">
        <v>0</v>
      </c>
      <c r="AL114" s="29">
        <v>0</v>
      </c>
      <c r="AM114" s="29">
        <v>0</v>
      </c>
      <c r="AN114" s="88">
        <f>AI114+AD114+Y114+T114+O114+J114+E114</f>
        <v>164975</v>
      </c>
    </row>
    <row r="115" spans="1:41" s="10" customFormat="1" ht="48.6" customHeight="1">
      <c r="A115" s="164" t="s">
        <v>108</v>
      </c>
      <c r="B115" s="164"/>
      <c r="C115" s="164"/>
      <c r="D115" s="28"/>
      <c r="E115" s="88">
        <f t="shared" ref="E115:O115" si="40">E117-E116</f>
        <v>1215736.3999999999</v>
      </c>
      <c r="F115" s="88">
        <f t="shared" si="40"/>
        <v>172300.7</v>
      </c>
      <c r="G115" s="88">
        <f t="shared" si="40"/>
        <v>1043435.7</v>
      </c>
      <c r="H115" s="88">
        <f t="shared" si="40"/>
        <v>0</v>
      </c>
      <c r="I115" s="88">
        <f t="shared" si="40"/>
        <v>0</v>
      </c>
      <c r="J115" s="88">
        <f t="shared" si="40"/>
        <v>1106389.1000000001</v>
      </c>
      <c r="K115" s="88">
        <f t="shared" si="40"/>
        <v>171788.6</v>
      </c>
      <c r="L115" s="88">
        <f t="shared" si="40"/>
        <v>780209.67999999993</v>
      </c>
      <c r="M115" s="88">
        <f t="shared" si="40"/>
        <v>154390.79</v>
      </c>
      <c r="N115" s="88">
        <f t="shared" si="40"/>
        <v>0</v>
      </c>
      <c r="O115" s="88">
        <f t="shared" si="40"/>
        <v>1447833.5999999999</v>
      </c>
      <c r="P115" s="88">
        <f>P117-P116</f>
        <v>116363.1</v>
      </c>
      <c r="Q115" s="88">
        <f t="shared" ref="Q115:AM115" si="41">Q117-Q116</f>
        <v>1081470.5</v>
      </c>
      <c r="R115" s="88">
        <f t="shared" si="41"/>
        <v>250000</v>
      </c>
      <c r="S115" s="88">
        <f t="shared" si="41"/>
        <v>0</v>
      </c>
      <c r="T115" s="88">
        <f t="shared" si="41"/>
        <v>1384570</v>
      </c>
      <c r="U115" s="88">
        <f t="shared" si="41"/>
        <v>117722</v>
      </c>
      <c r="V115" s="88">
        <f t="shared" si="41"/>
        <v>347729</v>
      </c>
      <c r="W115" s="88">
        <f t="shared" si="41"/>
        <v>919119</v>
      </c>
      <c r="X115" s="88">
        <f t="shared" si="41"/>
        <v>0</v>
      </c>
      <c r="Y115" s="88">
        <f t="shared" si="41"/>
        <v>1058565</v>
      </c>
      <c r="Z115" s="88">
        <f t="shared" si="41"/>
        <v>71303</v>
      </c>
      <c r="AA115" s="88">
        <f t="shared" si="41"/>
        <v>987262</v>
      </c>
      <c r="AB115" s="88">
        <f t="shared" si="41"/>
        <v>0</v>
      </c>
      <c r="AC115" s="88">
        <f t="shared" si="41"/>
        <v>0</v>
      </c>
      <c r="AD115" s="88">
        <f t="shared" si="41"/>
        <v>54720</v>
      </c>
      <c r="AE115" s="88">
        <f t="shared" si="41"/>
        <v>54720</v>
      </c>
      <c r="AF115" s="88">
        <f t="shared" si="41"/>
        <v>0</v>
      </c>
      <c r="AG115" s="88">
        <f t="shared" si="41"/>
        <v>0</v>
      </c>
      <c r="AH115" s="88">
        <f t="shared" si="41"/>
        <v>0</v>
      </c>
      <c r="AI115" s="88">
        <f t="shared" si="41"/>
        <v>63485</v>
      </c>
      <c r="AJ115" s="88">
        <f>AJ117-AJ116</f>
        <v>63485</v>
      </c>
      <c r="AK115" s="88">
        <f t="shared" si="41"/>
        <v>0</v>
      </c>
      <c r="AL115" s="88">
        <f t="shared" si="41"/>
        <v>0</v>
      </c>
      <c r="AM115" s="88">
        <f t="shared" si="41"/>
        <v>0</v>
      </c>
      <c r="AN115" s="88">
        <f>SUM(AN104:AN114)-AN116-AN112</f>
        <v>6331299.1000000006</v>
      </c>
      <c r="AO115" s="144">
        <f>AJ115+Z115+U115+P115+K115+F115+AE115</f>
        <v>767682.39999999991</v>
      </c>
    </row>
    <row r="116" spans="1:41" s="10" customFormat="1" ht="37.9" customHeight="1">
      <c r="A116" s="166" t="s">
        <v>105</v>
      </c>
      <c r="B116" s="166"/>
      <c r="C116" s="166"/>
      <c r="D116" s="84"/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91">
        <f>P116+Q116+R116+S116</f>
        <v>18939.41</v>
      </c>
      <c r="P116" s="91">
        <f>P106</f>
        <v>116.41</v>
      </c>
      <c r="Q116" s="91">
        <f>Q106</f>
        <v>18823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91">
        <v>0</v>
      </c>
      <c r="AJ116" s="29">
        <v>0</v>
      </c>
      <c r="AK116" s="29">
        <v>0</v>
      </c>
      <c r="AL116" s="29">
        <v>0</v>
      </c>
      <c r="AM116" s="29">
        <v>0</v>
      </c>
      <c r="AN116" s="88">
        <f>AN106</f>
        <v>18939.41</v>
      </c>
      <c r="AO116" s="130">
        <f>G115+L115+Q115+V115+AA115+AF115+AK115</f>
        <v>4240106.88</v>
      </c>
    </row>
    <row r="117" spans="1:41" s="10" customFormat="1" ht="48" customHeight="1">
      <c r="A117" s="164" t="s">
        <v>109</v>
      </c>
      <c r="B117" s="164"/>
      <c r="C117" s="164"/>
      <c r="D117" s="28"/>
      <c r="E117" s="88">
        <f>SUM(E104:E113)</f>
        <v>1215736.3999999999</v>
      </c>
      <c r="F117" s="88">
        <f>SUM(F104:F113)</f>
        <v>172300.7</v>
      </c>
      <c r="G117" s="88">
        <f>SUM(G104:G113)</f>
        <v>1043435.7</v>
      </c>
      <c r="H117" s="88">
        <f t="shared" ref="H117:AM117" si="42">SUM(H105:H113)</f>
        <v>0</v>
      </c>
      <c r="I117" s="88">
        <f t="shared" si="42"/>
        <v>0</v>
      </c>
      <c r="J117" s="88">
        <f>SUM(J105:J113)</f>
        <v>1106389.1000000001</v>
      </c>
      <c r="K117" s="88">
        <f t="shared" si="42"/>
        <v>171788.6</v>
      </c>
      <c r="L117" s="88">
        <f t="shared" si="42"/>
        <v>780209.67999999993</v>
      </c>
      <c r="M117" s="88">
        <f t="shared" si="42"/>
        <v>154390.79</v>
      </c>
      <c r="N117" s="88">
        <f t="shared" si="42"/>
        <v>0</v>
      </c>
      <c r="O117" s="88">
        <f>O113+O110+O108+O106+O105+O111</f>
        <v>1466773.0099999998</v>
      </c>
      <c r="P117" s="88">
        <f>P113+P110+P108+P106+P105+P111</f>
        <v>116479.51000000001</v>
      </c>
      <c r="Q117" s="88">
        <f>Q113+Q110+Q108+Q106+Q105+Q111</f>
        <v>1100293.5</v>
      </c>
      <c r="R117" s="88">
        <f t="shared" ref="R117:S117" si="43">R113+R110+R108+R106+R105</f>
        <v>250000</v>
      </c>
      <c r="S117" s="88">
        <f t="shared" si="43"/>
        <v>0</v>
      </c>
      <c r="T117" s="88">
        <f>SUM(T105:T113)</f>
        <v>1384570</v>
      </c>
      <c r="U117" s="88">
        <f>U113+U110+U108+U111+U107+U105</f>
        <v>117722</v>
      </c>
      <c r="V117" s="88">
        <f>V113+V110+V108+V111</f>
        <v>347729</v>
      </c>
      <c r="W117" s="88">
        <f t="shared" si="42"/>
        <v>919119</v>
      </c>
      <c r="X117" s="88">
        <f t="shared" si="42"/>
        <v>0</v>
      </c>
      <c r="Y117" s="88">
        <f>SUM(Y105:Y114)</f>
        <v>1058565</v>
      </c>
      <c r="Z117" s="88">
        <f>SUM(Z105:Z114)</f>
        <v>71303</v>
      </c>
      <c r="AA117" s="88">
        <f>SUM(AA105:AA114)</f>
        <v>987262</v>
      </c>
      <c r="AB117" s="88">
        <f t="shared" si="42"/>
        <v>0</v>
      </c>
      <c r="AC117" s="88">
        <f t="shared" si="42"/>
        <v>0</v>
      </c>
      <c r="AD117" s="88">
        <f>SUM(AD104:AD114)</f>
        <v>54720</v>
      </c>
      <c r="AE117" s="88">
        <f>SUM(AE104:AE114)</f>
        <v>54720</v>
      </c>
      <c r="AF117" s="88">
        <f t="shared" si="42"/>
        <v>0</v>
      </c>
      <c r="AG117" s="88">
        <f t="shared" si="42"/>
        <v>0</v>
      </c>
      <c r="AH117" s="88">
        <f t="shared" si="42"/>
        <v>0</v>
      </c>
      <c r="AI117" s="88">
        <f>SUM(AI104:AI113)</f>
        <v>63485</v>
      </c>
      <c r="AJ117" s="88">
        <f>SUM(AJ104:AJ113)</f>
        <v>63485</v>
      </c>
      <c r="AK117" s="88">
        <f t="shared" si="42"/>
        <v>0</v>
      </c>
      <c r="AL117" s="88">
        <f t="shared" si="42"/>
        <v>0</v>
      </c>
      <c r="AM117" s="88">
        <f t="shared" si="42"/>
        <v>0</v>
      </c>
      <c r="AN117" s="88" t="s">
        <v>112</v>
      </c>
      <c r="AO117" s="130">
        <f>H115+M115+R115+W115+AB115+AG115+AL115</f>
        <v>1323509.79</v>
      </c>
    </row>
    <row r="118" spans="1:41" s="14" customFormat="1" ht="39" customHeight="1">
      <c r="A118" s="164" t="s">
        <v>103</v>
      </c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/>
      <c r="AF118" s="165"/>
      <c r="AG118" s="165"/>
      <c r="AH118" s="165"/>
      <c r="AI118" s="165"/>
      <c r="AJ118" s="165"/>
      <c r="AK118" s="165"/>
      <c r="AL118" s="165"/>
      <c r="AM118" s="165"/>
      <c r="AN118" s="165"/>
    </row>
    <row r="119" spans="1:41" s="14" customFormat="1" ht="29.45" customHeight="1">
      <c r="A119" s="163" t="s">
        <v>122</v>
      </c>
      <c r="B119" s="151"/>
      <c r="C119" s="151"/>
      <c r="D119" s="151"/>
      <c r="E119" s="151"/>
      <c r="F119" s="151"/>
      <c r="G119" s="151"/>
      <c r="H119" s="151"/>
      <c r="I119" s="151"/>
      <c r="J119" s="151"/>
      <c r="K119" s="151"/>
      <c r="L119" s="151"/>
      <c r="M119" s="151"/>
      <c r="N119" s="151"/>
      <c r="O119" s="151"/>
      <c r="P119" s="151"/>
      <c r="Q119" s="151"/>
      <c r="R119" s="151"/>
      <c r="S119" s="151"/>
      <c r="T119" s="151"/>
      <c r="U119" s="151"/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/>
      <c r="AH119" s="151"/>
      <c r="AI119" s="151"/>
      <c r="AJ119" s="151"/>
      <c r="AK119" s="151"/>
      <c r="AL119" s="151"/>
      <c r="AM119" s="151"/>
      <c r="AN119" s="151"/>
    </row>
    <row r="120" spans="1:41" s="14" customFormat="1" ht="37.15" customHeight="1">
      <c r="A120" s="164" t="s">
        <v>97</v>
      </c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  <c r="L120" s="164"/>
      <c r="M120" s="164"/>
      <c r="N120" s="164"/>
      <c r="O120" s="164"/>
      <c r="P120" s="164"/>
      <c r="Q120" s="164"/>
      <c r="R120" s="164"/>
      <c r="S120" s="164"/>
      <c r="T120" s="164"/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  <c r="AF120" s="164"/>
      <c r="AG120" s="164"/>
      <c r="AH120" s="164"/>
      <c r="AI120" s="164"/>
      <c r="AJ120" s="164"/>
      <c r="AK120" s="164"/>
      <c r="AL120" s="164"/>
      <c r="AM120" s="164"/>
      <c r="AN120" s="164"/>
    </row>
    <row r="121" spans="1:41" s="14" customFormat="1" ht="30.6" customHeight="1">
      <c r="A121" s="164" t="s">
        <v>85</v>
      </c>
      <c r="B121" s="165"/>
      <c r="C121" s="165"/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  <c r="AC121" s="165"/>
      <c r="AD121" s="165"/>
      <c r="AE121" s="165"/>
      <c r="AF121" s="165"/>
      <c r="AG121" s="165"/>
      <c r="AH121" s="165"/>
      <c r="AI121" s="165"/>
      <c r="AJ121" s="165"/>
      <c r="AK121" s="165"/>
      <c r="AL121" s="165"/>
      <c r="AM121" s="165"/>
      <c r="AN121" s="165"/>
    </row>
    <row r="122" spans="1:41" s="7" customFormat="1" ht="142.15" customHeight="1">
      <c r="A122" s="136">
        <v>69</v>
      </c>
      <c r="B122" s="135" t="s">
        <v>115</v>
      </c>
      <c r="C122" s="135" t="s">
        <v>147</v>
      </c>
      <c r="D122" s="92" t="s">
        <v>39</v>
      </c>
      <c r="E122" s="88">
        <f>F122+G122+H122+I122</f>
        <v>233719</v>
      </c>
      <c r="F122" s="89">
        <v>233719</v>
      </c>
      <c r="G122" s="90">
        <v>0</v>
      </c>
      <c r="H122" s="90">
        <v>0</v>
      </c>
      <c r="I122" s="90">
        <v>0</v>
      </c>
      <c r="J122" s="88">
        <f>K122+L122+M122+N122</f>
        <v>284132</v>
      </c>
      <c r="K122" s="89">
        <f>286179+556-1112-1491</f>
        <v>284132</v>
      </c>
      <c r="L122" s="89">
        <v>0</v>
      </c>
      <c r="M122" s="89">
        <v>0</v>
      </c>
      <c r="N122" s="89">
        <v>0</v>
      </c>
      <c r="O122" s="88">
        <f>P122+Q122+R122+S122</f>
        <v>289782</v>
      </c>
      <c r="P122" s="89">
        <v>289782</v>
      </c>
      <c r="Q122" s="89">
        <v>0</v>
      </c>
      <c r="R122" s="89">
        <v>0</v>
      </c>
      <c r="S122" s="89">
        <v>0</v>
      </c>
      <c r="T122" s="88">
        <v>305312</v>
      </c>
      <c r="U122" s="89">
        <v>305312</v>
      </c>
      <c r="V122" s="89">
        <v>0</v>
      </c>
      <c r="W122" s="89">
        <v>0</v>
      </c>
      <c r="X122" s="89">
        <v>0</v>
      </c>
      <c r="Y122" s="88">
        <f>345491</f>
        <v>345491</v>
      </c>
      <c r="Z122" s="89">
        <f>345491</f>
        <v>345491</v>
      </c>
      <c r="AA122" s="89">
        <v>0</v>
      </c>
      <c r="AB122" s="89">
        <v>0</v>
      </c>
      <c r="AC122" s="89">
        <v>0</v>
      </c>
      <c r="AD122" s="88">
        <v>325807</v>
      </c>
      <c r="AE122" s="89">
        <v>325807</v>
      </c>
      <c r="AF122" s="89">
        <v>0</v>
      </c>
      <c r="AG122" s="89">
        <v>0</v>
      </c>
      <c r="AH122" s="89">
        <v>0</v>
      </c>
      <c r="AI122" s="88">
        <f>AJ122+AK122+AL122+AM122</f>
        <v>360480</v>
      </c>
      <c r="AJ122" s="89">
        <f>307799+52681</f>
        <v>360480</v>
      </c>
      <c r="AK122" s="89">
        <v>0</v>
      </c>
      <c r="AL122" s="89">
        <v>0</v>
      </c>
      <c r="AM122" s="89">
        <v>0</v>
      </c>
      <c r="AN122" s="88">
        <f>E122+J122+O122+T122+Y122+AD122+AI122</f>
        <v>2144723</v>
      </c>
      <c r="AO122" s="18"/>
    </row>
    <row r="123" spans="1:41" s="7" customFormat="1" ht="106.15" customHeight="1">
      <c r="A123" s="136">
        <v>70</v>
      </c>
      <c r="B123" s="135" t="s">
        <v>163</v>
      </c>
      <c r="C123" s="135" t="s">
        <v>147</v>
      </c>
      <c r="D123" s="92" t="s">
        <v>39</v>
      </c>
      <c r="E123" s="88">
        <f>F123+G123+H123+I123</f>
        <v>397</v>
      </c>
      <c r="F123" s="89">
        <v>397</v>
      </c>
      <c r="G123" s="89">
        <v>0</v>
      </c>
      <c r="H123" s="89">
        <v>0</v>
      </c>
      <c r="I123" s="89">
        <v>0</v>
      </c>
      <c r="J123" s="88">
        <f>K123+L123+M123+N123</f>
        <v>331</v>
      </c>
      <c r="K123" s="89">
        <v>331</v>
      </c>
      <c r="L123" s="89">
        <v>0</v>
      </c>
      <c r="M123" s="89">
        <v>0</v>
      </c>
      <c r="N123" s="89">
        <v>0</v>
      </c>
      <c r="O123" s="88">
        <f>P123+Q123+R123+S123</f>
        <v>330</v>
      </c>
      <c r="P123" s="89">
        <v>330</v>
      </c>
      <c r="Q123" s="89">
        <v>0</v>
      </c>
      <c r="R123" s="89">
        <v>0</v>
      </c>
      <c r="S123" s="89">
        <v>0</v>
      </c>
      <c r="T123" s="88">
        <f>438+73</f>
        <v>511</v>
      </c>
      <c r="U123" s="89">
        <f>438+73</f>
        <v>511</v>
      </c>
      <c r="V123" s="89">
        <v>0</v>
      </c>
      <c r="W123" s="89">
        <v>0</v>
      </c>
      <c r="X123" s="89">
        <v>0</v>
      </c>
      <c r="Y123" s="88">
        <f>438+408</f>
        <v>846</v>
      </c>
      <c r="Z123" s="89">
        <f>438+408</f>
        <v>846</v>
      </c>
      <c r="AA123" s="89">
        <v>0</v>
      </c>
      <c r="AB123" s="89">
        <v>0</v>
      </c>
      <c r="AC123" s="89">
        <v>0</v>
      </c>
      <c r="AD123" s="88">
        <f>438+408</f>
        <v>846</v>
      </c>
      <c r="AE123" s="89">
        <f>438+408</f>
        <v>846</v>
      </c>
      <c r="AF123" s="89">
        <v>0</v>
      </c>
      <c r="AG123" s="89">
        <v>0</v>
      </c>
      <c r="AH123" s="89">
        <v>0</v>
      </c>
      <c r="AI123" s="88">
        <v>846</v>
      </c>
      <c r="AJ123" s="89">
        <v>846</v>
      </c>
      <c r="AK123" s="89">
        <v>0</v>
      </c>
      <c r="AL123" s="89">
        <v>0</v>
      </c>
      <c r="AM123" s="89">
        <v>0</v>
      </c>
      <c r="AN123" s="88">
        <f>E123+J123+O123+T123+Y123+AD123+AI123</f>
        <v>4107</v>
      </c>
      <c r="AO123" s="18"/>
    </row>
    <row r="124" spans="1:41" s="7" customFormat="1" ht="27" customHeight="1">
      <c r="A124" s="166" t="s">
        <v>86</v>
      </c>
      <c r="B124" s="178"/>
      <c r="C124" s="178"/>
      <c r="D124" s="178"/>
      <c r="E124" s="178"/>
      <c r="F124" s="178"/>
      <c r="G124" s="178"/>
      <c r="H124" s="178"/>
      <c r="I124" s="178"/>
      <c r="J124" s="178"/>
      <c r="K124" s="178"/>
      <c r="L124" s="178"/>
      <c r="M124" s="178"/>
      <c r="N124" s="178"/>
      <c r="O124" s="178"/>
      <c r="P124" s="178"/>
      <c r="Q124" s="178"/>
      <c r="R124" s="178"/>
      <c r="S124" s="178"/>
      <c r="T124" s="178"/>
      <c r="U124" s="178"/>
      <c r="V124" s="178"/>
      <c r="W124" s="178"/>
      <c r="X124" s="178"/>
      <c r="Y124" s="178"/>
      <c r="Z124" s="178"/>
      <c r="AA124" s="178"/>
      <c r="AB124" s="178"/>
      <c r="AC124" s="178"/>
      <c r="AD124" s="178"/>
      <c r="AE124" s="178"/>
      <c r="AF124" s="178"/>
      <c r="AG124" s="178"/>
      <c r="AH124" s="178"/>
      <c r="AI124" s="178"/>
      <c r="AJ124" s="178"/>
      <c r="AK124" s="178"/>
      <c r="AL124" s="178"/>
      <c r="AM124" s="178"/>
      <c r="AN124" s="178"/>
      <c r="AO124" s="18"/>
    </row>
    <row r="125" spans="1:41" s="7" customFormat="1" ht="110.45" customHeight="1">
      <c r="A125" s="136">
        <v>71</v>
      </c>
      <c r="B125" s="135" t="s">
        <v>60</v>
      </c>
      <c r="C125" s="135" t="s">
        <v>147</v>
      </c>
      <c r="D125" s="92" t="s">
        <v>39</v>
      </c>
      <c r="E125" s="88">
        <f>F125+G125+H125+I125</f>
        <v>8015</v>
      </c>
      <c r="F125" s="89">
        <v>8015</v>
      </c>
      <c r="G125" s="89">
        <v>0</v>
      </c>
      <c r="H125" s="89">
        <v>0</v>
      </c>
      <c r="I125" s="89">
        <v>0</v>
      </c>
      <c r="J125" s="88">
        <f>K125+L125+M125+N125</f>
        <v>17835</v>
      </c>
      <c r="K125" s="89">
        <f>18015-180</f>
        <v>17835</v>
      </c>
      <c r="L125" s="89">
        <v>0</v>
      </c>
      <c r="M125" s="89">
        <v>0</v>
      </c>
      <c r="N125" s="89">
        <v>0</v>
      </c>
      <c r="O125" s="88">
        <f>P125+Q125+R125+S125</f>
        <v>8925</v>
      </c>
      <c r="P125" s="89">
        <f>9015-45-45</f>
        <v>8925</v>
      </c>
      <c r="Q125" s="89">
        <v>0</v>
      </c>
      <c r="R125" s="89">
        <v>0</v>
      </c>
      <c r="S125" s="89">
        <v>0</v>
      </c>
      <c r="T125" s="88">
        <v>17925</v>
      </c>
      <c r="U125" s="89">
        <v>17925</v>
      </c>
      <c r="V125" s="89">
        <v>0</v>
      </c>
      <c r="W125" s="89">
        <v>0</v>
      </c>
      <c r="X125" s="89">
        <v>0</v>
      </c>
      <c r="Y125" s="88">
        <v>15674</v>
      </c>
      <c r="Z125" s="89">
        <v>15674</v>
      </c>
      <c r="AA125" s="89">
        <v>0</v>
      </c>
      <c r="AB125" s="89">
        <v>0</v>
      </c>
      <c r="AC125" s="89">
        <v>0</v>
      </c>
      <c r="AD125" s="88">
        <f>AE125+AF125+AG125+AH125</f>
        <v>39651</v>
      </c>
      <c r="AE125" s="89">
        <v>39651</v>
      </c>
      <c r="AF125" s="89">
        <v>0</v>
      </c>
      <c r="AG125" s="89">
        <v>0</v>
      </c>
      <c r="AH125" s="89">
        <v>0</v>
      </c>
      <c r="AI125" s="88">
        <f>AJ125+AK125+AL125+AM125</f>
        <v>25222</v>
      </c>
      <c r="AJ125" s="89">
        <v>25222</v>
      </c>
      <c r="AK125" s="89">
        <v>0</v>
      </c>
      <c r="AL125" s="89">
        <v>0</v>
      </c>
      <c r="AM125" s="89">
        <v>0</v>
      </c>
      <c r="AN125" s="88">
        <f>E125+J125+O125+T125+Y125+AD125+AI125</f>
        <v>133247</v>
      </c>
      <c r="AO125" s="18"/>
    </row>
    <row r="126" spans="1:41" s="7" customFormat="1" ht="109.15" customHeight="1">
      <c r="A126" s="136">
        <v>72</v>
      </c>
      <c r="B126" s="135" t="s">
        <v>67</v>
      </c>
      <c r="C126" s="135" t="s">
        <v>147</v>
      </c>
      <c r="D126" s="108" t="s">
        <v>184</v>
      </c>
      <c r="E126" s="88">
        <f>F126+G126+H126+I126</f>
        <v>281</v>
      </c>
      <c r="F126" s="89">
        <f>442-161</f>
        <v>281</v>
      </c>
      <c r="G126" s="89">
        <v>0</v>
      </c>
      <c r="H126" s="89">
        <v>0</v>
      </c>
      <c r="I126" s="89">
        <v>0</v>
      </c>
      <c r="J126" s="88">
        <f>K126+L126+M126+N126</f>
        <v>0</v>
      </c>
      <c r="K126" s="89">
        <v>0</v>
      </c>
      <c r="L126" s="89">
        <v>0</v>
      </c>
      <c r="M126" s="89">
        <v>0</v>
      </c>
      <c r="N126" s="89">
        <v>0</v>
      </c>
      <c r="O126" s="88">
        <f>P126+Q126+R126+S126</f>
        <v>0</v>
      </c>
      <c r="P126" s="89">
        <v>0</v>
      </c>
      <c r="Q126" s="89">
        <v>0</v>
      </c>
      <c r="R126" s="89">
        <v>0</v>
      </c>
      <c r="S126" s="89">
        <v>0</v>
      </c>
      <c r="T126" s="88">
        <v>0</v>
      </c>
      <c r="U126" s="89">
        <v>0</v>
      </c>
      <c r="V126" s="89">
        <v>0</v>
      </c>
      <c r="W126" s="89">
        <v>0</v>
      </c>
      <c r="X126" s="89">
        <v>0</v>
      </c>
      <c r="Y126" s="88">
        <v>0</v>
      </c>
      <c r="Z126" s="89">
        <v>0</v>
      </c>
      <c r="AA126" s="89">
        <v>0</v>
      </c>
      <c r="AB126" s="89">
        <v>0</v>
      </c>
      <c r="AC126" s="89">
        <v>0</v>
      </c>
      <c r="AD126" s="88">
        <v>671</v>
      </c>
      <c r="AE126" s="89">
        <v>671</v>
      </c>
      <c r="AF126" s="89">
        <v>0</v>
      </c>
      <c r="AG126" s="89">
        <v>0</v>
      </c>
      <c r="AH126" s="89">
        <v>0</v>
      </c>
      <c r="AI126" s="88">
        <v>0</v>
      </c>
      <c r="AJ126" s="89">
        <v>0</v>
      </c>
      <c r="AK126" s="89">
        <v>0</v>
      </c>
      <c r="AL126" s="89">
        <v>0</v>
      </c>
      <c r="AM126" s="89">
        <v>0</v>
      </c>
      <c r="AN126" s="88">
        <f>E126+J126+O126+T126+Y126+AD126+AI126</f>
        <v>952</v>
      </c>
      <c r="AO126" s="18"/>
    </row>
    <row r="127" spans="1:41" s="7" customFormat="1" ht="111" customHeight="1">
      <c r="A127" s="136">
        <v>73</v>
      </c>
      <c r="B127" s="135" t="s">
        <v>157</v>
      </c>
      <c r="C127" s="135" t="s">
        <v>147</v>
      </c>
      <c r="D127" s="93" t="s">
        <v>155</v>
      </c>
      <c r="E127" s="88">
        <f>F127+G127+H127+I127</f>
        <v>0</v>
      </c>
      <c r="F127" s="89">
        <v>0</v>
      </c>
      <c r="G127" s="89">
        <v>0</v>
      </c>
      <c r="H127" s="89">
        <v>0</v>
      </c>
      <c r="I127" s="89">
        <v>0</v>
      </c>
      <c r="J127" s="88">
        <f>K127+L127+M127+N127</f>
        <v>0</v>
      </c>
      <c r="K127" s="89">
        <v>0</v>
      </c>
      <c r="L127" s="89">
        <v>0</v>
      </c>
      <c r="M127" s="89">
        <v>0</v>
      </c>
      <c r="N127" s="89">
        <v>0</v>
      </c>
      <c r="O127" s="88">
        <f>P127+Q127+R127+S127</f>
        <v>0</v>
      </c>
      <c r="P127" s="89">
        <f>854-854</f>
        <v>0</v>
      </c>
      <c r="Q127" s="89">
        <v>0</v>
      </c>
      <c r="R127" s="89">
        <v>0</v>
      </c>
      <c r="S127" s="89">
        <v>0</v>
      </c>
      <c r="T127" s="88">
        <v>495</v>
      </c>
      <c r="U127" s="89">
        <v>495</v>
      </c>
      <c r="V127" s="89">
        <v>0</v>
      </c>
      <c r="W127" s="89">
        <v>0</v>
      </c>
      <c r="X127" s="89">
        <v>0</v>
      </c>
      <c r="Y127" s="88">
        <v>5324</v>
      </c>
      <c r="Z127" s="89">
        <v>5324</v>
      </c>
      <c r="AA127" s="89">
        <v>0</v>
      </c>
      <c r="AB127" s="89">
        <v>0</v>
      </c>
      <c r="AC127" s="89">
        <v>0</v>
      </c>
      <c r="AD127" s="88">
        <v>1971</v>
      </c>
      <c r="AE127" s="89">
        <v>1971</v>
      </c>
      <c r="AF127" s="89">
        <v>0</v>
      </c>
      <c r="AG127" s="89">
        <v>0</v>
      </c>
      <c r="AH127" s="89">
        <v>0</v>
      </c>
      <c r="AI127" s="88">
        <v>0</v>
      </c>
      <c r="AJ127" s="89">
        <v>0</v>
      </c>
      <c r="AK127" s="89">
        <v>0</v>
      </c>
      <c r="AL127" s="89">
        <v>0</v>
      </c>
      <c r="AM127" s="89">
        <v>0</v>
      </c>
      <c r="AN127" s="88">
        <f>E127+J127+O127+T127+Y127+AD127+AI127</f>
        <v>7790</v>
      </c>
      <c r="AO127" s="18"/>
    </row>
    <row r="128" spans="1:41" s="7" customFormat="1" ht="111" customHeight="1">
      <c r="A128" s="136">
        <v>74</v>
      </c>
      <c r="B128" s="135" t="s">
        <v>164</v>
      </c>
      <c r="C128" s="135" t="s">
        <v>147</v>
      </c>
      <c r="D128" s="108">
        <v>2018</v>
      </c>
      <c r="E128" s="88">
        <f>F128+G128+H128+I128</f>
        <v>0</v>
      </c>
      <c r="F128" s="89">
        <v>0</v>
      </c>
      <c r="G128" s="89">
        <v>0</v>
      </c>
      <c r="H128" s="89">
        <v>0</v>
      </c>
      <c r="I128" s="89">
        <v>0</v>
      </c>
      <c r="J128" s="88">
        <f>K128+L128+M128+N128</f>
        <v>0</v>
      </c>
      <c r="K128" s="89">
        <v>0</v>
      </c>
      <c r="L128" s="89">
        <v>0</v>
      </c>
      <c r="M128" s="89">
        <v>0</v>
      </c>
      <c r="N128" s="89">
        <v>0</v>
      </c>
      <c r="O128" s="88">
        <f>P128+Q128+R128+S128</f>
        <v>0</v>
      </c>
      <c r="P128" s="89">
        <f>854-854</f>
        <v>0</v>
      </c>
      <c r="Q128" s="89">
        <v>0</v>
      </c>
      <c r="R128" s="89">
        <v>0</v>
      </c>
      <c r="S128" s="89">
        <v>0</v>
      </c>
      <c r="T128" s="88">
        <v>0</v>
      </c>
      <c r="U128" s="89">
        <v>0</v>
      </c>
      <c r="V128" s="89">
        <v>0</v>
      </c>
      <c r="W128" s="89">
        <v>0</v>
      </c>
      <c r="X128" s="89">
        <v>0</v>
      </c>
      <c r="Y128" s="88">
        <f>Z128+AA128+AB128+AC128</f>
        <v>3239</v>
      </c>
      <c r="Z128" s="89">
        <v>3239</v>
      </c>
      <c r="AA128" s="89">
        <v>0</v>
      </c>
      <c r="AB128" s="89">
        <v>0</v>
      </c>
      <c r="AC128" s="89">
        <v>0</v>
      </c>
      <c r="AD128" s="88">
        <v>0</v>
      </c>
      <c r="AE128" s="89">
        <v>0</v>
      </c>
      <c r="AF128" s="89">
        <v>0</v>
      </c>
      <c r="AG128" s="89">
        <v>0</v>
      </c>
      <c r="AH128" s="89">
        <v>0</v>
      </c>
      <c r="AI128" s="88">
        <v>0</v>
      </c>
      <c r="AJ128" s="89">
        <v>0</v>
      </c>
      <c r="AK128" s="89">
        <v>0</v>
      </c>
      <c r="AL128" s="89">
        <v>0</v>
      </c>
      <c r="AM128" s="89">
        <v>0</v>
      </c>
      <c r="AN128" s="88">
        <f>E128+J128+O128+T128+Y128+AD128+AI128</f>
        <v>3239</v>
      </c>
      <c r="AO128" s="18"/>
    </row>
    <row r="129" spans="1:41" s="112" customFormat="1" ht="33" customHeight="1">
      <c r="A129" s="128"/>
      <c r="B129" s="179" t="s">
        <v>43</v>
      </c>
      <c r="C129" s="180"/>
      <c r="D129" s="110"/>
      <c r="E129" s="114">
        <f t="shared" ref="E129:AM129" si="44">SUM(E122:E126)</f>
        <v>242412</v>
      </c>
      <c r="F129" s="114">
        <f t="shared" si="44"/>
        <v>242412</v>
      </c>
      <c r="G129" s="114">
        <f t="shared" si="44"/>
        <v>0</v>
      </c>
      <c r="H129" s="114">
        <f t="shared" si="44"/>
        <v>0</v>
      </c>
      <c r="I129" s="114">
        <f t="shared" si="44"/>
        <v>0</v>
      </c>
      <c r="J129" s="114">
        <f t="shared" si="44"/>
        <v>302298</v>
      </c>
      <c r="K129" s="114">
        <f t="shared" si="44"/>
        <v>302298</v>
      </c>
      <c r="L129" s="114">
        <f t="shared" si="44"/>
        <v>0</v>
      </c>
      <c r="M129" s="114">
        <f t="shared" si="44"/>
        <v>0</v>
      </c>
      <c r="N129" s="114">
        <f t="shared" si="44"/>
        <v>0</v>
      </c>
      <c r="O129" s="114">
        <f>SUM(O122:O127)</f>
        <v>299037</v>
      </c>
      <c r="P129" s="114">
        <f>SUM(P122:P127)</f>
        <v>299037</v>
      </c>
      <c r="Q129" s="114">
        <f t="shared" si="44"/>
        <v>0</v>
      </c>
      <c r="R129" s="114">
        <f t="shared" si="44"/>
        <v>0</v>
      </c>
      <c r="S129" s="114">
        <f t="shared" si="44"/>
        <v>0</v>
      </c>
      <c r="T129" s="114">
        <f>SUM(T122:T128)</f>
        <v>324243</v>
      </c>
      <c r="U129" s="114">
        <f>SUM(U122:U128)</f>
        <v>324243</v>
      </c>
      <c r="V129" s="114">
        <f t="shared" si="44"/>
        <v>0</v>
      </c>
      <c r="W129" s="114">
        <f t="shared" si="44"/>
        <v>0</v>
      </c>
      <c r="X129" s="114">
        <f t="shared" si="44"/>
        <v>0</v>
      </c>
      <c r="Y129" s="114">
        <f>SUM(Y122:Y128)</f>
        <v>370574</v>
      </c>
      <c r="Z129" s="114">
        <f>SUM(Z122:Z128)</f>
        <v>370574</v>
      </c>
      <c r="AA129" s="114">
        <f t="shared" si="44"/>
        <v>0</v>
      </c>
      <c r="AB129" s="114">
        <f t="shared" si="44"/>
        <v>0</v>
      </c>
      <c r="AC129" s="114">
        <f t="shared" si="44"/>
        <v>0</v>
      </c>
      <c r="AD129" s="114">
        <f>SUM(AD122:AD128)</f>
        <v>368946</v>
      </c>
      <c r="AE129" s="114">
        <f>SUM(AE122:AE128)</f>
        <v>368946</v>
      </c>
      <c r="AF129" s="114">
        <f t="shared" si="44"/>
        <v>0</v>
      </c>
      <c r="AG129" s="114">
        <f t="shared" si="44"/>
        <v>0</v>
      </c>
      <c r="AH129" s="114">
        <f t="shared" si="44"/>
        <v>0</v>
      </c>
      <c r="AI129" s="114">
        <f t="shared" si="44"/>
        <v>386548</v>
      </c>
      <c r="AJ129" s="114">
        <f t="shared" si="44"/>
        <v>386548</v>
      </c>
      <c r="AK129" s="114">
        <f t="shared" si="44"/>
        <v>0</v>
      </c>
      <c r="AL129" s="114">
        <f t="shared" si="44"/>
        <v>0</v>
      </c>
      <c r="AM129" s="114">
        <f t="shared" si="44"/>
        <v>0</v>
      </c>
      <c r="AN129" s="114">
        <f>SUM(AN122:AN128)</f>
        <v>2294058</v>
      </c>
      <c r="AO129" s="111"/>
    </row>
    <row r="130" spans="1:41" s="112" customFormat="1" ht="54.6" customHeight="1">
      <c r="A130" s="179" t="s">
        <v>111</v>
      </c>
      <c r="B130" s="179"/>
      <c r="C130" s="179"/>
      <c r="D130" s="110"/>
      <c r="E130" s="106">
        <f>F130+G130+H130+I130</f>
        <v>2006497.5099999998</v>
      </c>
      <c r="F130" s="106">
        <f t="shared" ref="F130:M130" si="45">F129+F115+F99+F80+F68</f>
        <v>582020.6</v>
      </c>
      <c r="G130" s="106">
        <f t="shared" si="45"/>
        <v>1194976.7</v>
      </c>
      <c r="H130" s="107">
        <f t="shared" si="45"/>
        <v>190000</v>
      </c>
      <c r="I130" s="106">
        <f t="shared" si="45"/>
        <v>39500.21</v>
      </c>
      <c r="J130" s="106">
        <f>K130+L130+M130+N130</f>
        <v>2047596.5799999998</v>
      </c>
      <c r="K130" s="106">
        <f t="shared" si="45"/>
        <v>812390.49999999988</v>
      </c>
      <c r="L130" s="106">
        <f t="shared" si="45"/>
        <v>894209.67999999993</v>
      </c>
      <c r="M130" s="106">
        <f t="shared" si="45"/>
        <v>304390.79000000004</v>
      </c>
      <c r="N130" s="106">
        <f>N129+N115+N99+N80+N68</f>
        <v>36605.61</v>
      </c>
      <c r="O130" s="106">
        <f>P130+Q130+R130+S130</f>
        <v>2196030.9</v>
      </c>
      <c r="P130" s="106">
        <f>P129+P115+P99+P80+P68</f>
        <v>829811.8</v>
      </c>
      <c r="Q130" s="106">
        <f>Q129+Q115+Q99+Q80+Q68</f>
        <v>1081470.5</v>
      </c>
      <c r="R130" s="106">
        <f>R126+R115+R97+R78+R68</f>
        <v>250000</v>
      </c>
      <c r="S130" s="106">
        <f>S129+S115+S99+S80+S68</f>
        <v>34748.6</v>
      </c>
      <c r="T130" s="106">
        <f>U130+V130+W130+X130</f>
        <v>2498130.25</v>
      </c>
      <c r="U130" s="106">
        <f>U129+U115+U99+U80+U68</f>
        <v>1040021.25</v>
      </c>
      <c r="V130" s="106">
        <f t="shared" ref="V130:AM130" si="46">V129+V115+V99+V80+V68</f>
        <v>502863</v>
      </c>
      <c r="W130" s="106">
        <f t="shared" si="46"/>
        <v>919119</v>
      </c>
      <c r="X130" s="106">
        <f t="shared" si="46"/>
        <v>36127</v>
      </c>
      <c r="Y130" s="106">
        <f>Z130+AA130+AB130+AC130</f>
        <v>1943576.5</v>
      </c>
      <c r="Z130" s="106">
        <f t="shared" si="46"/>
        <v>956202</v>
      </c>
      <c r="AA130" s="106">
        <f t="shared" si="46"/>
        <v>987262</v>
      </c>
      <c r="AB130" s="106">
        <f t="shared" si="46"/>
        <v>0</v>
      </c>
      <c r="AC130" s="106">
        <f t="shared" si="46"/>
        <v>112.5</v>
      </c>
      <c r="AD130" s="106">
        <f>AE130+AF130+AG130+AH130</f>
        <v>917050.5</v>
      </c>
      <c r="AE130" s="106">
        <f t="shared" si="46"/>
        <v>816938</v>
      </c>
      <c r="AF130" s="106">
        <f t="shared" si="46"/>
        <v>100000</v>
      </c>
      <c r="AG130" s="106">
        <f t="shared" si="46"/>
        <v>0</v>
      </c>
      <c r="AH130" s="106">
        <f t="shared" si="46"/>
        <v>112.5</v>
      </c>
      <c r="AI130" s="106">
        <f>AJ130+AK130+AL130+AM130</f>
        <v>878348.5</v>
      </c>
      <c r="AJ130" s="106">
        <f t="shared" si="46"/>
        <v>878236</v>
      </c>
      <c r="AK130" s="106">
        <f>AK129+AK115+AK99+AK80+AK68</f>
        <v>0</v>
      </c>
      <c r="AL130" s="106">
        <f t="shared" si="46"/>
        <v>0</v>
      </c>
      <c r="AM130" s="106">
        <f t="shared" si="46"/>
        <v>112.5</v>
      </c>
      <c r="AN130" s="118">
        <f>AN68+AN80+AN99+AN115+AN129</f>
        <v>12487230.77</v>
      </c>
      <c r="AO130" s="111"/>
    </row>
    <row r="131" spans="1:41" s="112" customFormat="1" ht="33" customHeight="1">
      <c r="A131" s="159" t="s">
        <v>105</v>
      </c>
      <c r="B131" s="159"/>
      <c r="C131" s="159"/>
      <c r="D131" s="110"/>
      <c r="E131" s="106">
        <f>E127+E116+E98+E79+E69</f>
        <v>0</v>
      </c>
      <c r="F131" s="106">
        <f>F127+F116+F98+F79+F69</f>
        <v>0</v>
      </c>
      <c r="G131" s="106">
        <f>G127+G116+G98+G79+G69</f>
        <v>0</v>
      </c>
      <c r="H131" s="106">
        <f>H127+H116+H98+H79+H69</f>
        <v>0</v>
      </c>
      <c r="I131" s="106">
        <f>I127+I116+I98+I79+I69</f>
        <v>0</v>
      </c>
      <c r="J131" s="113">
        <v>0</v>
      </c>
      <c r="K131" s="113">
        <v>0</v>
      </c>
      <c r="L131" s="113">
        <v>0</v>
      </c>
      <c r="M131" s="113">
        <v>0</v>
      </c>
      <c r="N131" s="106">
        <f>N127+N116+N98+N79+N69</f>
        <v>0</v>
      </c>
      <c r="O131" s="114">
        <f>P131+Q131+R131+S131</f>
        <v>28195.41</v>
      </c>
      <c r="P131" s="114">
        <f>P116+P69</f>
        <v>9372.41</v>
      </c>
      <c r="Q131" s="114">
        <f>Q116+Q69</f>
        <v>18823</v>
      </c>
      <c r="R131" s="106">
        <f>R127+R116+R98+R79+R69</f>
        <v>0</v>
      </c>
      <c r="S131" s="106">
        <f>S127+S116+S98+S79+S69</f>
        <v>0</v>
      </c>
      <c r="T131" s="113">
        <v>0</v>
      </c>
      <c r="U131" s="113">
        <v>0</v>
      </c>
      <c r="V131" s="113">
        <v>0</v>
      </c>
      <c r="W131" s="113">
        <v>0</v>
      </c>
      <c r="X131" s="113">
        <v>0</v>
      </c>
      <c r="Y131" s="113">
        <v>0</v>
      </c>
      <c r="Z131" s="113">
        <v>0</v>
      </c>
      <c r="AA131" s="113">
        <v>0</v>
      </c>
      <c r="AB131" s="113">
        <v>0</v>
      </c>
      <c r="AC131" s="113">
        <v>0</v>
      </c>
      <c r="AD131" s="113">
        <v>0</v>
      </c>
      <c r="AE131" s="113">
        <v>0</v>
      </c>
      <c r="AF131" s="113">
        <v>0</v>
      </c>
      <c r="AG131" s="113">
        <v>0</v>
      </c>
      <c r="AH131" s="113">
        <v>0</v>
      </c>
      <c r="AI131" s="114">
        <v>0</v>
      </c>
      <c r="AJ131" s="113">
        <v>0</v>
      </c>
      <c r="AK131" s="113">
        <v>0</v>
      </c>
      <c r="AL131" s="113">
        <v>0</v>
      </c>
      <c r="AM131" s="113">
        <v>0</v>
      </c>
      <c r="AN131" s="114">
        <f>O131</f>
        <v>28195.41</v>
      </c>
      <c r="AO131" s="111"/>
    </row>
    <row r="132" spans="1:41" s="116" customFormat="1" ht="66.599999999999994" customHeight="1">
      <c r="A132" s="179" t="s">
        <v>110</v>
      </c>
      <c r="B132" s="179"/>
      <c r="C132" s="179"/>
      <c r="D132" s="110"/>
      <c r="E132" s="106">
        <f>F132+G132+H132+I132</f>
        <v>2006497.5099999998</v>
      </c>
      <c r="F132" s="106">
        <f>F129+F117+F99+F80+F70</f>
        <v>582020.6</v>
      </c>
      <c r="G132" s="106">
        <f>G129+G117+G99+G80+G70</f>
        <v>1194976.7</v>
      </c>
      <c r="H132" s="106">
        <f>H129+H117+H99+H80+H70</f>
        <v>190000</v>
      </c>
      <c r="I132" s="106">
        <f>I129+I117+I99+I80+I70</f>
        <v>39500.21</v>
      </c>
      <c r="J132" s="106">
        <f>K132+L132+M132+N132</f>
        <v>2047596.5799999998</v>
      </c>
      <c r="K132" s="106">
        <f>K129+K117+K99+K80+K70</f>
        <v>812390.49999999988</v>
      </c>
      <c r="L132" s="106">
        <f>L129+L117+L99+L80+L70</f>
        <v>894209.67999999993</v>
      </c>
      <c r="M132" s="106">
        <f>M129+M117+M99+M80+M70</f>
        <v>304390.79000000004</v>
      </c>
      <c r="N132" s="106">
        <f>N129+N117+N99+N80+N70</f>
        <v>36605.61</v>
      </c>
      <c r="O132" s="106">
        <f>P132+Q132+R132+S132</f>
        <v>2224226.31</v>
      </c>
      <c r="P132" s="106">
        <f>P129+P117+P99+P80+P70</f>
        <v>839184.21</v>
      </c>
      <c r="Q132" s="106">
        <f>Q129+Q117+Q99+Q80+Q70</f>
        <v>1100293.5</v>
      </c>
      <c r="R132" s="106">
        <f>R129+R117+R99+R80+R70</f>
        <v>250000</v>
      </c>
      <c r="S132" s="106">
        <f>S129+S117+S99+S80+S70</f>
        <v>34748.6</v>
      </c>
      <c r="T132" s="106">
        <f>U132+V132+W132+X132</f>
        <v>2498130.25</v>
      </c>
      <c r="U132" s="106">
        <f>U129+U117+U99+U80+U70</f>
        <v>1040021.25</v>
      </c>
      <c r="V132" s="106">
        <f t="shared" ref="V132:AM132" si="47">V129+V117+V99+V80+V70</f>
        <v>502863</v>
      </c>
      <c r="W132" s="106">
        <f t="shared" si="47"/>
        <v>919119</v>
      </c>
      <c r="X132" s="106">
        <f t="shared" si="47"/>
        <v>36127</v>
      </c>
      <c r="Y132" s="106">
        <f>Z132+AA132+AB132+AC132</f>
        <v>1943576.5</v>
      </c>
      <c r="Z132" s="106">
        <f>Z129+Z117+Z99+Z80+Z70</f>
        <v>956202</v>
      </c>
      <c r="AA132" s="106">
        <f t="shared" si="47"/>
        <v>987262</v>
      </c>
      <c r="AB132" s="106">
        <f t="shared" si="47"/>
        <v>0</v>
      </c>
      <c r="AC132" s="106">
        <f t="shared" si="47"/>
        <v>112.5</v>
      </c>
      <c r="AD132" s="106">
        <f>AE132+AF132+AG132+AH132</f>
        <v>917050.5</v>
      </c>
      <c r="AE132" s="106">
        <f t="shared" si="47"/>
        <v>816938</v>
      </c>
      <c r="AF132" s="106">
        <f t="shared" si="47"/>
        <v>100000</v>
      </c>
      <c r="AG132" s="106">
        <f t="shared" si="47"/>
        <v>0</v>
      </c>
      <c r="AH132" s="106">
        <f t="shared" si="47"/>
        <v>112.5</v>
      </c>
      <c r="AI132" s="106">
        <f>AJ132+AK132+AL132+AM132</f>
        <v>878348.5</v>
      </c>
      <c r="AJ132" s="106">
        <f t="shared" si="47"/>
        <v>878236</v>
      </c>
      <c r="AK132" s="106">
        <f t="shared" si="47"/>
        <v>0</v>
      </c>
      <c r="AL132" s="106">
        <f t="shared" si="47"/>
        <v>0</v>
      </c>
      <c r="AM132" s="106">
        <f t="shared" si="47"/>
        <v>112.5</v>
      </c>
      <c r="AN132" s="106" t="s">
        <v>112</v>
      </c>
      <c r="AO132" s="115"/>
    </row>
    <row r="133" spans="1:41" s="52" customFormat="1" ht="54.6" customHeight="1">
      <c r="A133" s="47"/>
      <c r="B133" s="48"/>
      <c r="C133" s="49"/>
      <c r="D133" s="172"/>
      <c r="E133" s="173"/>
      <c r="F133" s="173"/>
      <c r="G133" s="173"/>
      <c r="H133" s="173"/>
      <c r="I133" s="173"/>
      <c r="J133" s="173"/>
      <c r="K133" s="173"/>
      <c r="L133" s="173"/>
      <c r="M133" s="173"/>
      <c r="N133" s="173"/>
      <c r="O133" s="173"/>
      <c r="P133" s="173"/>
      <c r="Q133" s="173"/>
      <c r="R133" s="173"/>
      <c r="S133" s="173"/>
      <c r="T133" s="173"/>
      <c r="U133" s="173"/>
      <c r="V133" s="173"/>
      <c r="W133" s="173"/>
      <c r="X133" s="173"/>
      <c r="Y133" s="173"/>
      <c r="Z133" s="173"/>
      <c r="AA133" s="173"/>
      <c r="AB133" s="173"/>
      <c r="AC133" s="173"/>
      <c r="AD133" s="173"/>
      <c r="AE133" s="173"/>
      <c r="AF133" s="173"/>
      <c r="AG133" s="50"/>
      <c r="AH133" s="50"/>
      <c r="AI133" s="50"/>
      <c r="AJ133" s="50"/>
      <c r="AK133" s="50"/>
      <c r="AL133" s="50"/>
      <c r="AM133" s="50"/>
      <c r="AN133" s="50"/>
      <c r="AO133" s="51"/>
    </row>
    <row r="134" spans="1:41" s="52" customFormat="1" ht="54.6" customHeight="1">
      <c r="A134" s="47"/>
      <c r="B134" s="48"/>
      <c r="C134" s="49"/>
      <c r="D134" s="53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0"/>
      <c r="AH134" s="50"/>
      <c r="AI134" s="50"/>
      <c r="AJ134" s="50"/>
      <c r="AK134" s="50"/>
      <c r="AL134" s="50"/>
      <c r="AM134" s="50"/>
      <c r="AN134" s="50"/>
      <c r="AO134" s="51"/>
    </row>
    <row r="135" spans="1:41" s="39" customFormat="1" ht="79.150000000000006" customHeight="1">
      <c r="A135" s="55"/>
      <c r="B135" s="56"/>
      <c r="C135" s="57"/>
      <c r="D135" s="58"/>
      <c r="E135" s="58"/>
      <c r="F135" s="58"/>
      <c r="G135" s="58" t="e">
        <f>#REF!+#REF!+G105+G109+G110+G113+#REF!+G117+#REF!+#REF!+#REF!+#REF!+#REF!+#REF!+#REF!+#REF!+#REF!+#REF!+#REF!+#REF!+#REF!+#REF!+#REF!+#REF!+#REF!+#REF!+#REF!+#REF!+#REF!+#REF!+#REF!+#REF!+#REF!+#REF!+#REF!+#REF!</f>
        <v>#REF!</v>
      </c>
      <c r="H135" s="58" t="e">
        <f>#REF!+#REF!+H105+H109+H110+H113+#REF!+H117+#REF!+#REF!+#REF!+#REF!+#REF!+#REF!+#REF!+#REF!+#REF!+#REF!+#REF!+#REF!+#REF!+#REF!+#REF!+#REF!+#REF!+#REF!+#REF!+#REF!+#REF!+#REF!+#REF!+#REF!+#REF!+#REF!+#REF!+#REF!</f>
        <v>#REF!</v>
      </c>
      <c r="I135" s="58" t="e">
        <f>#REF!+#REF!+I105+I109+I110+I113+#REF!+I117+#REF!+#REF!+#REF!+#REF!+#REF!+#REF!+#REF!+#REF!+#REF!+#REF!+#REF!+#REF!+#REF!+#REF!+#REF!+#REF!+#REF!+#REF!+#REF!+#REF!+#REF!+#REF!+#REF!+#REF!+#REF!+#REF!+#REF!+#REF!</f>
        <v>#REF!</v>
      </c>
      <c r="J135" s="58" t="e">
        <f>#REF!+#REF!+J105+J109+J110+J113+#REF!+J117+#REF!+#REF!+#REF!+#REF!+#REF!+#REF!+#REF!+#REF!+#REF!+#REF!+#REF!+#REF!+#REF!+#REF!+#REF!+#REF!+#REF!+#REF!+#REF!+#REF!+#REF!+#REF!+#REF!+#REF!+#REF!+#REF!+#REF!+#REF!</f>
        <v>#REF!</v>
      </c>
      <c r="K135" s="174" t="s">
        <v>62</v>
      </c>
      <c r="L135" s="175"/>
      <c r="M135" s="175"/>
      <c r="N135" s="175"/>
      <c r="O135" s="175"/>
      <c r="P135" s="175"/>
      <c r="Q135" s="175"/>
      <c r="R135" s="175"/>
      <c r="S135" s="175"/>
      <c r="T135" s="175"/>
      <c r="U135" s="175"/>
      <c r="V135" s="175"/>
      <c r="W135" s="175"/>
      <c r="X135" s="175"/>
      <c r="Y135" s="175"/>
      <c r="Z135" s="175"/>
      <c r="AA135" s="175"/>
      <c r="AB135" s="175"/>
      <c r="AC135" s="175"/>
      <c r="AD135" s="175"/>
      <c r="AE135" s="175"/>
      <c r="AF135" s="58" t="e">
        <f>#REF!+#REF!+AF105+AF109+AF110+AF113+#REF!+AF117+#REF!+#REF!+#REF!+#REF!+#REF!+#REF!+#REF!+#REF!+#REF!+#REF!+#REF!+#REF!+#REF!+#REF!+#REF!+#REF!+#REF!+#REF!+#REF!+#REF!+#REF!+#REF!+#REF!+#REF!+#REF!+#REF!+#REF!+#REF!</f>
        <v>#REF!</v>
      </c>
      <c r="AG135" s="58" t="e">
        <f>#REF!+#REF!+AG105+AG109+AG110+AG113+#REF!+AG117+#REF!+#REF!+#REF!+#REF!+#REF!+#REF!+#REF!+#REF!+#REF!+#REF!+#REF!+#REF!+#REF!+#REF!+#REF!+#REF!+#REF!+#REF!+#REF!+#REF!+#REF!+#REF!+#REF!+#REF!+#REF!+#REF!+#REF!+#REF!</f>
        <v>#REF!</v>
      </c>
      <c r="AH135" s="58" t="e">
        <f>#REF!+#REF!+AH105+AH109+AH110+AH113+#REF!+AH117+#REF!+#REF!+#REF!+#REF!+#REF!+#REF!+#REF!+#REF!+#REF!+#REF!+#REF!+#REF!+#REF!+#REF!+#REF!+#REF!+#REF!+#REF!+#REF!+#REF!+#REF!+#REF!+#REF!+#REF!+#REF!+#REF!+#REF!+#REF!</f>
        <v>#REF!</v>
      </c>
      <c r="AI135" s="58" t="e">
        <f>#REF!+#REF!+AI105+AI109+AI110+AI113+#REF!+AI117+#REF!+#REF!+#REF!+#REF!+#REF!+#REF!+#REF!+#REF!+#REF!+#REF!+#REF!+#REF!+#REF!+#REF!+#REF!+#REF!+#REF!+#REF!+#REF!+#REF!+#REF!+#REF!+#REF!+#REF!+#REF!+#REF!+#REF!+#REF!</f>
        <v>#REF!</v>
      </c>
      <c r="AJ135" s="58" t="e">
        <f>#REF!+#REF!+AJ105+AJ109+AJ110+AJ113+#REF!+AJ117+#REF!+#REF!+#REF!+#REF!+#REF!+#REF!+#REF!+#REF!+#REF!+#REF!+#REF!+#REF!+#REF!+#REF!+#REF!+#REF!+#REF!+#REF!+#REF!+#REF!+#REF!+#REF!+#REF!+#REF!+#REF!+#REF!+#REF!+#REF!</f>
        <v>#REF!</v>
      </c>
      <c r="AK135" s="58" t="e">
        <f>#REF!+#REF!+AK105+AK109+AK110+AK113+#REF!+AK117+#REF!+#REF!+#REF!+#REF!+#REF!+#REF!+#REF!+#REF!+#REF!+#REF!+#REF!+#REF!+#REF!+#REF!+#REF!+#REF!+#REF!+#REF!+#REF!+#REF!+#REF!+#REF!+#REF!+#REF!+#REF!+#REF!+#REF!+#REF!</f>
        <v>#REF!</v>
      </c>
      <c r="AL135" s="58" t="e">
        <f>#REF!+#REF!+AL105+AL109+AL110+AL113+#REF!+AL117+#REF!+#REF!+#REF!+#REF!+#REF!+#REF!+#REF!+#REF!+#REF!+#REF!+#REF!+#REF!+#REF!+#REF!+#REF!+#REF!+#REF!+#REF!+#REF!+#REF!+#REF!+#REF!+#REF!+#REF!+#REF!+#REF!+#REF!+#REF!</f>
        <v>#REF!</v>
      </c>
      <c r="AM135" s="58" t="e">
        <f>#REF!+#REF!+AM105+AM109+AM110+AM113+#REF!+AM117+#REF!+#REF!+#REF!+#REF!+#REF!+#REF!+#REF!+#REF!+#REF!+#REF!+#REF!+#REF!+#REF!+#REF!+#REF!+#REF!+#REF!+#REF!+#REF!+#REF!+#REF!+#REF!+#REF!+#REF!+#REF!+#REF!+#REF!+#REF!</f>
        <v>#REF!</v>
      </c>
      <c r="AN135" s="59" t="e">
        <f>#REF!+#REF!+AN105+AN109+AN110+AN113+#REF!+AN117+#REF!+#REF!+#REF!+#REF!+#REF!+#REF!+#REF!+#REF!+#REF!+#REF!+#REF!+#REF!+#REF!+#REF!+#REF!+#REF!+#REF!+#REF!+#REF!+#REF!+#REF!+#REF!+#REF!+#REF!+#REF!+#REF!+#REF!+#REF!</f>
        <v>#REF!</v>
      </c>
      <c r="AO135" s="60" t="e">
        <f>#REF!+#REF!+F135+K135+P135+U135+Z135+AE135+AJ135</f>
        <v>#REF!</v>
      </c>
    </row>
    <row r="136" spans="1:41" s="39" customFormat="1" ht="18.75" customHeight="1">
      <c r="B136" s="40" t="s">
        <v>36</v>
      </c>
      <c r="C136" s="120">
        <f>F130+K130+P130+U130+Z130+AE130+AJ130</f>
        <v>5915620.1500000004</v>
      </c>
      <c r="D136" s="62"/>
      <c r="E136" s="63"/>
      <c r="F136" s="143"/>
      <c r="J136" s="41"/>
      <c r="M136" s="64"/>
      <c r="N136" s="64"/>
      <c r="R136" s="64"/>
      <c r="S136" s="64"/>
      <c r="W136" s="64"/>
      <c r="X136" s="64"/>
      <c r="AB136" s="64"/>
      <c r="AC136" s="64"/>
      <c r="AD136" s="41"/>
      <c r="AG136" s="64"/>
      <c r="AH136" s="64"/>
      <c r="AI136" s="41"/>
      <c r="AL136" s="64"/>
      <c r="AM136" s="64"/>
      <c r="AN136" s="65"/>
    </row>
    <row r="137" spans="1:41" s="39" customFormat="1" ht="21.75" customHeight="1">
      <c r="B137" s="40" t="s">
        <v>37</v>
      </c>
      <c r="C137" s="120">
        <f>G130+L130+Q130+V130+AA130+AF130+AK130</f>
        <v>4760781.88</v>
      </c>
      <c r="D137" s="62"/>
      <c r="E137" s="63"/>
      <c r="F137" s="143"/>
      <c r="J137" s="41"/>
      <c r="K137" s="66"/>
      <c r="L137" s="66"/>
      <c r="M137" s="64"/>
      <c r="N137" s="64"/>
      <c r="O137" s="66"/>
      <c r="P137" s="66"/>
      <c r="Q137" s="66"/>
      <c r="R137" s="64"/>
      <c r="S137" s="64"/>
      <c r="T137" s="66"/>
      <c r="U137" s="66"/>
      <c r="V137" s="66"/>
      <c r="W137" s="64"/>
      <c r="X137" s="64"/>
      <c r="Y137" s="66"/>
      <c r="Z137" s="66"/>
      <c r="AA137" s="66"/>
      <c r="AB137" s="64"/>
      <c r="AC137" s="64"/>
      <c r="AD137" s="67"/>
      <c r="AE137" s="66"/>
      <c r="AF137" s="66"/>
      <c r="AG137" s="64"/>
      <c r="AH137" s="64"/>
      <c r="AI137" s="67"/>
      <c r="AJ137" s="66"/>
      <c r="AK137" s="66"/>
      <c r="AL137" s="64"/>
      <c r="AM137" s="64"/>
      <c r="AN137" s="68"/>
    </row>
    <row r="138" spans="1:41" s="39" customFormat="1" ht="27.75" customHeight="1">
      <c r="B138" s="40" t="s">
        <v>38</v>
      </c>
      <c r="C138" s="120">
        <f>I130+N130+S130+X130+AC130+AH130+AM130</f>
        <v>147318.92000000001</v>
      </c>
      <c r="D138" s="69">
        <f>C137+C139</f>
        <v>6424291.6699999999</v>
      </c>
      <c r="E138" s="70"/>
      <c r="H138" s="71"/>
      <c r="J138" s="41"/>
      <c r="K138" s="66" t="e">
        <f>#REF!+#REF!</f>
        <v>#REF!</v>
      </c>
      <c r="L138" s="66" t="e">
        <f>#REF!+#REF!</f>
        <v>#REF!</v>
      </c>
      <c r="M138" s="64"/>
      <c r="N138" s="64"/>
      <c r="O138" s="66" t="e">
        <f>#REF!+#REF!</f>
        <v>#REF!</v>
      </c>
      <c r="P138" s="66" t="e">
        <f>#REF!+#REF!</f>
        <v>#REF!</v>
      </c>
      <c r="Q138" s="66" t="e">
        <f>#REF!+#REF!</f>
        <v>#REF!</v>
      </c>
      <c r="R138" s="64"/>
      <c r="S138" s="64"/>
      <c r="T138" s="66" t="e">
        <f>#REF!+#REF!</f>
        <v>#REF!</v>
      </c>
      <c r="U138" s="66" t="e">
        <f>#REF!+#REF!</f>
        <v>#REF!</v>
      </c>
      <c r="V138" s="66" t="e">
        <f>#REF!+#REF!</f>
        <v>#REF!</v>
      </c>
      <c r="W138" s="64"/>
      <c r="X138" s="64"/>
      <c r="Y138" s="66" t="e">
        <f>#REF!+#REF!</f>
        <v>#REF!</v>
      </c>
      <c r="Z138" s="66" t="e">
        <f>#REF!+#REF!</f>
        <v>#REF!</v>
      </c>
      <c r="AA138" s="66" t="e">
        <f>#REF!+#REF!</f>
        <v>#REF!</v>
      </c>
      <c r="AB138" s="64"/>
      <c r="AC138" s="64"/>
      <c r="AD138" s="67" t="e">
        <f>#REF!+#REF!</f>
        <v>#REF!</v>
      </c>
      <c r="AE138" s="66" t="e">
        <f>#REF!+#REF!</f>
        <v>#REF!</v>
      </c>
      <c r="AF138" s="66" t="e">
        <f>#REF!+#REF!</f>
        <v>#REF!</v>
      </c>
      <c r="AG138" s="64"/>
      <c r="AH138" s="64"/>
      <c r="AI138" s="67" t="e">
        <f>#REF!+#REF!</f>
        <v>#REF!</v>
      </c>
      <c r="AJ138" s="66" t="e">
        <f>#REF!+#REF!</f>
        <v>#REF!</v>
      </c>
      <c r="AK138" s="66" t="e">
        <f>#REF!+#REF!</f>
        <v>#REF!</v>
      </c>
      <c r="AL138" s="64"/>
      <c r="AM138" s="64"/>
      <c r="AN138" s="68" t="e">
        <f>#REF!+#REF!</f>
        <v>#REF!</v>
      </c>
    </row>
    <row r="139" spans="1:41" s="39" customFormat="1" ht="24.75" customHeight="1">
      <c r="B139" s="40" t="s">
        <v>41</v>
      </c>
      <c r="C139" s="120">
        <f>H130+M130+R130+W130+AB130+AG130+AL130</f>
        <v>1663509.79</v>
      </c>
      <c r="D139" s="62"/>
      <c r="E139" s="70"/>
      <c r="J139" s="41"/>
      <c r="K139" s="66" t="e">
        <f>#REF!+#REF!</f>
        <v>#REF!</v>
      </c>
      <c r="L139" s="66" t="e">
        <f>#REF!+#REF!</f>
        <v>#REF!</v>
      </c>
      <c r="M139" s="64"/>
      <c r="N139" s="64"/>
      <c r="O139" s="66" t="e">
        <f>#REF!+#REF!</f>
        <v>#REF!</v>
      </c>
      <c r="P139" s="66" t="e">
        <f>#REF!+#REF!</f>
        <v>#REF!</v>
      </c>
      <c r="Q139" s="66" t="e">
        <f>#REF!+#REF!</f>
        <v>#REF!</v>
      </c>
      <c r="R139" s="64"/>
      <c r="S139" s="64"/>
      <c r="T139" s="66" t="e">
        <f>#REF!+#REF!</f>
        <v>#REF!</v>
      </c>
      <c r="U139" s="66" t="e">
        <f>#REF!+#REF!</f>
        <v>#REF!</v>
      </c>
      <c r="V139" s="66" t="e">
        <f>#REF!+#REF!</f>
        <v>#REF!</v>
      </c>
      <c r="W139" s="64"/>
      <c r="X139" s="64"/>
      <c r="Y139" s="66" t="e">
        <f>#REF!+#REF!</f>
        <v>#REF!</v>
      </c>
      <c r="Z139" s="66" t="e">
        <f>#REF!+#REF!</f>
        <v>#REF!</v>
      </c>
      <c r="AA139" s="66" t="e">
        <f>#REF!+#REF!</f>
        <v>#REF!</v>
      </c>
      <c r="AB139" s="64"/>
      <c r="AC139" s="64"/>
      <c r="AD139" s="67" t="e">
        <f>#REF!+#REF!</f>
        <v>#REF!</v>
      </c>
      <c r="AE139" s="66" t="e">
        <f>#REF!+#REF!</f>
        <v>#REF!</v>
      </c>
      <c r="AF139" s="66" t="e">
        <f>#REF!+#REF!</f>
        <v>#REF!</v>
      </c>
      <c r="AG139" s="64"/>
      <c r="AH139" s="64"/>
      <c r="AI139" s="67" t="e">
        <f>#REF!+#REF!</f>
        <v>#REF!</v>
      </c>
      <c r="AJ139" s="66" t="e">
        <f>#REF!+#REF!</f>
        <v>#REF!</v>
      </c>
      <c r="AK139" s="66" t="e">
        <f>#REF!+#REF!</f>
        <v>#REF!</v>
      </c>
      <c r="AL139" s="64"/>
      <c r="AM139" s="64"/>
      <c r="AN139" s="68" t="e">
        <f>#REF!+#REF!</f>
        <v>#REF!</v>
      </c>
    </row>
    <row r="140" spans="1:41" s="39" customFormat="1" ht="43.5" customHeight="1">
      <c r="B140" s="40">
        <v>11688</v>
      </c>
      <c r="C140" s="120">
        <f>SUM(C136:C139)</f>
        <v>12487230.740000002</v>
      </c>
      <c r="D140" s="62"/>
      <c r="E140" s="72"/>
      <c r="J140" s="41"/>
      <c r="K140" s="66" t="e">
        <f>#REF!+#REF!+#REF!+#REF!+#REF!+#REF!</f>
        <v>#REF!</v>
      </c>
      <c r="L140" s="66" t="e">
        <f>#REF!+#REF!+#REF!+#REF!+#REF!+#REF!</f>
        <v>#REF!</v>
      </c>
      <c r="M140" s="64"/>
      <c r="N140" s="64"/>
      <c r="O140" s="66" t="e">
        <f>#REF!+#REF!+#REF!+#REF!+#REF!+#REF!</f>
        <v>#REF!</v>
      </c>
      <c r="P140" s="66" t="e">
        <f>#REF!+#REF!+#REF!+#REF!+#REF!+#REF!</f>
        <v>#REF!</v>
      </c>
      <c r="Q140" s="66" t="e">
        <f>#REF!+#REF!+#REF!+#REF!+#REF!+#REF!</f>
        <v>#REF!</v>
      </c>
      <c r="R140" s="64"/>
      <c r="S140" s="64"/>
      <c r="T140" s="66" t="e">
        <f>#REF!+#REF!+#REF!+#REF!+#REF!+#REF!</f>
        <v>#REF!</v>
      </c>
      <c r="U140" s="66" t="e">
        <f>#REF!+#REF!+#REF!+#REF!+#REF!+#REF!</f>
        <v>#REF!</v>
      </c>
      <c r="V140" s="66" t="e">
        <f>#REF!+#REF!+#REF!+#REF!+#REF!+#REF!</f>
        <v>#REF!</v>
      </c>
      <c r="W140" s="64"/>
      <c r="X140" s="64"/>
      <c r="Y140" s="66" t="e">
        <f>#REF!+#REF!+#REF!+#REF!+#REF!+#REF!</f>
        <v>#REF!</v>
      </c>
      <c r="Z140" s="66" t="e">
        <f>#REF!+#REF!+#REF!+#REF!+#REF!+#REF!</f>
        <v>#REF!</v>
      </c>
      <c r="AA140" s="66" t="e">
        <f>#REF!+#REF!+#REF!+#REF!+#REF!+#REF!</f>
        <v>#REF!</v>
      </c>
      <c r="AB140" s="64"/>
      <c r="AC140" s="64"/>
      <c r="AD140" s="67" t="e">
        <f>#REF!+#REF!+#REF!+#REF!+#REF!+#REF!</f>
        <v>#REF!</v>
      </c>
      <c r="AE140" s="66" t="e">
        <f>#REF!+#REF!+#REF!+#REF!+#REF!+#REF!</f>
        <v>#REF!</v>
      </c>
      <c r="AF140" s="66" t="e">
        <f>#REF!+#REF!+#REF!+#REF!+#REF!+#REF!</f>
        <v>#REF!</v>
      </c>
      <c r="AG140" s="64"/>
      <c r="AH140" s="64"/>
      <c r="AI140" s="67" t="e">
        <f>#REF!+#REF!+#REF!+#REF!+#REF!+#REF!</f>
        <v>#REF!</v>
      </c>
      <c r="AJ140" s="66" t="e">
        <f>#REF!+#REF!+#REF!+#REF!+#REF!+#REF!</f>
        <v>#REF!</v>
      </c>
      <c r="AK140" s="66" t="e">
        <f>#REF!+#REF!+#REF!+#REF!+#REF!+#REF!</f>
        <v>#REF!</v>
      </c>
      <c r="AL140" s="64"/>
      <c r="AM140" s="64"/>
      <c r="AN140" s="68" t="e">
        <f>#REF!+#REF!+#REF!+#REF!+#REF!+#REF!</f>
        <v>#REF!</v>
      </c>
    </row>
    <row r="141" spans="1:41" s="39" customFormat="1" ht="43.5" customHeight="1">
      <c r="B141" s="40">
        <v>12155</v>
      </c>
      <c r="C141" s="73"/>
      <c r="D141" s="62"/>
      <c r="E141" s="41"/>
      <c r="J141" s="41"/>
      <c r="K141" s="66" t="e">
        <f>K142+K143</f>
        <v>#REF!</v>
      </c>
      <c r="L141" s="66"/>
      <c r="M141" s="64"/>
      <c r="N141" s="64"/>
      <c r="O141" s="66"/>
      <c r="P141" s="66" t="e">
        <f>P142+P143</f>
        <v>#REF!</v>
      </c>
      <c r="Q141" s="66"/>
      <c r="R141" s="64"/>
      <c r="S141" s="64"/>
      <c r="T141" s="66"/>
      <c r="U141" s="66" t="e">
        <f>U142+U143</f>
        <v>#REF!</v>
      </c>
      <c r="V141" s="66"/>
      <c r="W141" s="64"/>
      <c r="X141" s="64"/>
      <c r="Y141" s="66"/>
      <c r="Z141" s="66" t="e">
        <f>Z142+Z143</f>
        <v>#REF!</v>
      </c>
      <c r="AA141" s="66"/>
      <c r="AB141" s="64"/>
      <c r="AC141" s="64"/>
      <c r="AD141" s="67"/>
      <c r="AE141" s="66" t="e">
        <f>AE142+AE143</f>
        <v>#REF!</v>
      </c>
      <c r="AF141" s="66"/>
      <c r="AG141" s="64"/>
      <c r="AH141" s="64"/>
      <c r="AI141" s="67"/>
      <c r="AJ141" s="66" t="e">
        <f>AJ142+AJ143</f>
        <v>#REF!</v>
      </c>
      <c r="AK141" s="66" t="e">
        <f>AK142+AK143</f>
        <v>#REF!</v>
      </c>
      <c r="AL141" s="64"/>
      <c r="AM141" s="64"/>
      <c r="AN141" s="68" t="e">
        <f>AN142+AN143</f>
        <v>#REF!</v>
      </c>
    </row>
    <row r="142" spans="1:41" s="39" customFormat="1" ht="43.5" customHeight="1">
      <c r="B142" s="40">
        <v>16961</v>
      </c>
      <c r="C142" s="61"/>
      <c r="D142" s="62"/>
      <c r="E142" s="41"/>
      <c r="J142" s="41"/>
      <c r="K142" s="66" t="e">
        <f>#REF!+#REF!</f>
        <v>#REF!</v>
      </c>
      <c r="L142" s="66" t="e">
        <f>#REF!+#REF!</f>
        <v>#REF!</v>
      </c>
      <c r="M142" s="64"/>
      <c r="N142" s="64"/>
      <c r="O142" s="66" t="e">
        <f>#REF!+#REF!</f>
        <v>#REF!</v>
      </c>
      <c r="P142" s="66" t="e">
        <f>#REF!+#REF!</f>
        <v>#REF!</v>
      </c>
      <c r="Q142" s="66" t="e">
        <f>#REF!+#REF!</f>
        <v>#REF!</v>
      </c>
      <c r="R142" s="64"/>
      <c r="S142" s="64"/>
      <c r="T142" s="66" t="e">
        <f>#REF!+#REF!</f>
        <v>#REF!</v>
      </c>
      <c r="U142" s="66" t="e">
        <f>#REF!+#REF!</f>
        <v>#REF!</v>
      </c>
      <c r="V142" s="66" t="e">
        <f>#REF!+#REF!</f>
        <v>#REF!</v>
      </c>
      <c r="W142" s="64"/>
      <c r="X142" s="64"/>
      <c r="Y142" s="66" t="e">
        <f>#REF!+#REF!</f>
        <v>#REF!</v>
      </c>
      <c r="Z142" s="66" t="e">
        <f>#REF!+#REF!</f>
        <v>#REF!</v>
      </c>
      <c r="AA142" s="66" t="e">
        <f>#REF!+#REF!</f>
        <v>#REF!</v>
      </c>
      <c r="AB142" s="64"/>
      <c r="AC142" s="64"/>
      <c r="AD142" s="67" t="e">
        <f>#REF!+#REF!</f>
        <v>#REF!</v>
      </c>
      <c r="AE142" s="66" t="e">
        <f>#REF!+#REF!</f>
        <v>#REF!</v>
      </c>
      <c r="AF142" s="66" t="e">
        <f>#REF!+#REF!</f>
        <v>#REF!</v>
      </c>
      <c r="AG142" s="64"/>
      <c r="AH142" s="64"/>
      <c r="AI142" s="67" t="e">
        <f>#REF!+#REF!</f>
        <v>#REF!</v>
      </c>
      <c r="AJ142" s="66" t="e">
        <f>#REF!+#REF!</f>
        <v>#REF!</v>
      </c>
      <c r="AK142" s="66" t="e">
        <f>#REF!+#REF!</f>
        <v>#REF!</v>
      </c>
      <c r="AL142" s="64"/>
      <c r="AM142" s="64"/>
      <c r="AN142" s="68" t="e">
        <f>#REF!+#REF!</f>
        <v>#REF!</v>
      </c>
    </row>
    <row r="143" spans="1:41" s="39" customFormat="1" ht="43.5" customHeight="1">
      <c r="B143" s="40"/>
      <c r="C143" s="45"/>
      <c r="D143" s="74"/>
      <c r="E143" s="41"/>
      <c r="J143" s="41"/>
      <c r="K143" s="66" t="e">
        <f>#REF!+#REF!+#REF!+#REF!+#REF!+#REF!+#REF!+#REF!+#REF!+#REF!+#REF!+#REF!+#REF!+#REF!+#REF!+#REF!+#REF!+#REF!+#REF!+#REF!+K117+K113+K110+K109+K105+#REF!+#REF!+#REF!+#REF!+#REF!</f>
        <v>#REF!</v>
      </c>
      <c r="L143" s="66" t="e">
        <f>#REF!+#REF!+#REF!+#REF!+#REF!+#REF!+#REF!+#REF!+#REF!+#REF!+#REF!+#REF!+#REF!+#REF!+#REF!+#REF!+#REF!+#REF!+#REF!+#REF!+L117+L113+L110+L109+L105+#REF!+#REF!+#REF!+#REF!+#REF!</f>
        <v>#REF!</v>
      </c>
      <c r="O143" s="66" t="e">
        <f>#REF!+#REF!+#REF!+#REF!+#REF!+#REF!+#REF!+#REF!+#REF!+#REF!+#REF!+#REF!+#REF!+#REF!+#REF!+#REF!+#REF!+#REF!+#REF!+#REF!+O117+O113+O110+O109+O105+#REF!+#REF!+#REF!+#REF!+#REF!</f>
        <v>#REF!</v>
      </c>
      <c r="P143" s="66" t="e">
        <f>#REF!+#REF!+#REF!+#REF!+#REF!+#REF!+#REF!+#REF!+#REF!+#REF!+#REF!+#REF!+#REF!+#REF!+#REF!+#REF!+#REF!+#REF!+#REF!+#REF!+P117+P113+P110+P109+P105+#REF!+#REF!+#REF!+#REF!+#REF!</f>
        <v>#REF!</v>
      </c>
      <c r="Q143" s="66" t="e">
        <f>#REF!+#REF!+#REF!+#REF!+#REF!+#REF!+#REF!+#REF!+#REF!+#REF!+#REF!+#REF!+#REF!+#REF!+#REF!+#REF!+#REF!+#REF!+#REF!+#REF!+Q117+Q113+Q4+Q109+Q105+#REF!+#REF!+#REF!+#REF!+#REF!</f>
        <v>#REF!</v>
      </c>
      <c r="T143" s="66" t="e">
        <f>#REF!+#REF!+#REF!+#REF!+#REF!+#REF!+#REF!+#REF!+#REF!+#REF!+#REF!+#REF!+#REF!+#REF!+#REF!+#REF!+#REF!+#REF!+#REF!+#REF!+T117+T113+T110+T109+T105+#REF!+#REF!+#REF!+#REF!+#REF!</f>
        <v>#REF!</v>
      </c>
      <c r="U143" s="66" t="e">
        <f>#REF!+#REF!+#REF!+#REF!+#REF!+#REF!+#REF!+#REF!+#REF!+#REF!+#REF!+#REF!+#REF!+#REF!+#REF!+#REF!+#REF!+#REF!+#REF!+#REF!+U117+U113+U110+U109+U105+#REF!+#REF!+#REF!+#REF!+#REF!</f>
        <v>#REF!</v>
      </c>
      <c r="V143" s="66" t="e">
        <f>#REF!+#REF!+#REF!+#REF!+#REF!+#REF!+#REF!+#REF!+#REF!+#REF!+#REF!+#REF!+#REF!+#REF!+#REF!+#REF!+#REF!+#REF!+#REF!+#REF!+V117+V113+V110+V109+V105+#REF!+#REF!+#REF!+#REF!+#REF!</f>
        <v>#REF!</v>
      </c>
      <c r="Y143" s="66" t="e">
        <f>#REF!+#REF!+#REF!+#REF!+#REF!+#REF!+#REF!+#REF!+#REF!+#REF!+#REF!+#REF!+#REF!+#REF!+#REF!+#REF!+#REF!+#REF!+#REF!+#REF!+Y117+Y113+Y110+Y109+Y105+#REF!+#REF!+#REF!+#REF!+#REF!</f>
        <v>#REF!</v>
      </c>
      <c r="Z143" s="66" t="e">
        <f>#REF!+#REF!+#REF!+#REF!+#REF!+#REF!+#REF!+#REF!+#REF!+#REF!+#REF!+#REF!+#REF!+#REF!+#REF!+#REF!+#REF!+#REF!+#REF!+#REF!+Z117+Z113+Z110+Z109+Z105+#REF!+#REF!+#REF!+#REF!+#REF!</f>
        <v>#REF!</v>
      </c>
      <c r="AA143" s="66" t="e">
        <f>#REF!+#REF!+#REF!+#REF!+#REF!+#REF!+#REF!+#REF!+#REF!+#REF!+#REF!+#REF!+#REF!+#REF!+#REF!+#REF!+#REF!+#REF!+#REF!+#REF!+AA117+AA113+AA110+AA109+AA105+#REF!+#REF!+#REF!+#REF!+#REF!</f>
        <v>#REF!</v>
      </c>
      <c r="AD143" s="67" t="e">
        <f>#REF!+#REF!+#REF!+#REF!+#REF!+#REF!+#REF!+#REF!+#REF!+#REF!+#REF!+#REF!+#REF!+#REF!+#REF!+#REF!+#REF!+#REF!+#REF!+#REF!+AD117+AD113+AD110+AD109+AD105+#REF!+#REF!+#REF!+#REF!+#REF!</f>
        <v>#REF!</v>
      </c>
      <c r="AE143" s="66" t="e">
        <f>#REF!+#REF!+#REF!+#REF!+#REF!+#REF!+#REF!+#REF!+#REF!+#REF!+#REF!+#REF!+#REF!+#REF!+#REF!+#REF!+#REF!+#REF!+#REF!+#REF!+AE117+AE113+AE110+AE109+AE105+#REF!+#REF!+#REF!+#REF!+#REF!</f>
        <v>#REF!</v>
      </c>
      <c r="AF143" s="66" t="e">
        <f>#REF!+#REF!+#REF!+#REF!+#REF!+#REF!+#REF!+#REF!+#REF!+#REF!+#REF!+#REF!+#REF!+#REF!+#REF!+#REF!+#REF!+#REF!+#REF!+#REF!+AF117+AF113+AF110+AF109+AF105+#REF!+#REF!+#REF!+#REF!+#REF!</f>
        <v>#REF!</v>
      </c>
      <c r="AI143" s="67" t="e">
        <f>#REF!+#REF!+#REF!+#REF!+#REF!+#REF!+#REF!+#REF!+#REF!+#REF!+#REF!+#REF!+#REF!+#REF!+#REF!+#REF!+#REF!+#REF!+#REF!+#REF!+AI117+AI113+AI110+AI109+AI105+#REF!+#REF!+#REF!+#REF!+#REF!</f>
        <v>#REF!</v>
      </c>
      <c r="AJ143" s="66" t="e">
        <f>#REF!+#REF!+#REF!+#REF!+#REF!+#REF!+#REF!+#REF!+#REF!+#REF!+#REF!+#REF!+#REF!+#REF!+#REF!+#REF!+#REF!+#REF!+#REF!+#REF!+AJ117+AJ113+AJ110+AJ109+AJ105+#REF!+#REF!+#REF!+#REF!+#REF!</f>
        <v>#REF!</v>
      </c>
      <c r="AK143" s="66" t="e">
        <f>#REF!+#REF!+#REF!+#REF!+#REF!+#REF!+#REF!+#REF!+#REF!+#REF!+#REF!+#REF!+#REF!+#REF!+#REF!+#REF!+#REF!+#REF!+#REF!+#REF!+AK117+AK113+AK110+AK109+AK105+#REF!+#REF!+#REF!+#REF!+#REF!</f>
        <v>#REF!</v>
      </c>
      <c r="AN143" s="68" t="e">
        <f>#REF!+#REF!+#REF!+#REF!+#REF!+#REF!+#REF!+#REF!+#REF!+#REF!+#REF!+#REF!+#REF!+#REF!+#REF!+#REF!+#REF!+#REF!+#REF!+#REF!+AN117+AN113+AN110+AN109+AN105+#REF!+#REF!+#REF!+#REF!+#REF!</f>
        <v>#REF!</v>
      </c>
    </row>
    <row r="144" spans="1:41" s="39" customFormat="1" ht="43.5" customHeight="1">
      <c r="B144" s="40"/>
      <c r="C144" s="45"/>
      <c r="D144" s="74"/>
      <c r="E144" s="41"/>
      <c r="J144" s="41"/>
      <c r="K144" s="66" t="e">
        <f>K137+K138+K139+K140+K142+K143</f>
        <v>#REF!</v>
      </c>
      <c r="O144" s="66" t="e">
        <f>O137+O138+O139+O140+O142+O143</f>
        <v>#REF!</v>
      </c>
      <c r="P144" s="66" t="e">
        <f>P137+P138+P139+P140+P142+P143</f>
        <v>#REF!</v>
      </c>
      <c r="T144" s="66" t="e">
        <f>T137+T138+T139+T140+T142+T143</f>
        <v>#REF!</v>
      </c>
      <c r="U144" s="66" t="e">
        <f>U137+U138+U139+U140+U142+U143</f>
        <v>#REF!</v>
      </c>
      <c r="Y144" s="66" t="e">
        <f>Y137+Y138+Y139+Y140+Y142+Y143</f>
        <v>#REF!</v>
      </c>
      <c r="Z144" s="66" t="e">
        <f>Z137+Z138+Z139+Z140+Z142+Z143</f>
        <v>#REF!</v>
      </c>
      <c r="AD144" s="67" t="e">
        <f>AD137+AD138+AD139+AD140+AD142+AD143</f>
        <v>#REF!</v>
      </c>
      <c r="AE144" s="66" t="e">
        <f>AE137+AE138+AE139+AE140+AE142+AE143</f>
        <v>#REF!</v>
      </c>
      <c r="AI144" s="67" t="e">
        <f>AI137+AI138+AI139+AI140+AI142+AI143</f>
        <v>#REF!</v>
      </c>
      <c r="AJ144" s="66" t="e">
        <f>AJ137+AJ138+AJ139+AJ140+AJ142+AJ143</f>
        <v>#REF!</v>
      </c>
      <c r="AK144" s="66" t="e">
        <f>AK137+AK138+AK139+AK140+AK142+AK143</f>
        <v>#REF!</v>
      </c>
      <c r="AN144" s="68" t="e">
        <f>AN137+AN138+AN139+AN140+AN142+AN143</f>
        <v>#REF!</v>
      </c>
    </row>
    <row r="145" spans="1:40" s="39" customFormat="1" ht="43.5" customHeight="1">
      <c r="A145" s="75"/>
      <c r="B145" s="76"/>
      <c r="C145" s="77" t="e">
        <f>U145+B140+B141+B142</f>
        <v>#REF!</v>
      </c>
      <c r="D145" s="78"/>
      <c r="E145" s="41"/>
      <c r="J145" s="41"/>
      <c r="O145" s="41"/>
      <c r="T145" s="41"/>
      <c r="U145" s="66" t="e">
        <f>K144+P144+U144+Z144+AE144+AJ144</f>
        <v>#REF!</v>
      </c>
      <c r="Y145" s="41"/>
      <c r="AD145" s="41"/>
      <c r="AI145" s="41"/>
      <c r="AN145" s="42"/>
    </row>
    <row r="146" spans="1:40" s="39" customFormat="1" ht="43.5" customHeight="1">
      <c r="A146" s="55"/>
      <c r="B146" s="56"/>
      <c r="C146" s="57"/>
      <c r="D146" s="79"/>
      <c r="E146" s="41"/>
      <c r="J146" s="41"/>
      <c r="O146" s="41"/>
      <c r="T146" s="41"/>
      <c r="Y146" s="41"/>
      <c r="AD146" s="41"/>
      <c r="AI146" s="41"/>
      <c r="AN146" s="42"/>
    </row>
    <row r="147" spans="1:40" s="26" customFormat="1" ht="43.5" customHeight="1">
      <c r="B147" s="96"/>
      <c r="C147" s="97"/>
      <c r="D147" s="26" t="s">
        <v>161</v>
      </c>
      <c r="T147" s="98">
        <v>2462004</v>
      </c>
      <c r="U147" s="98"/>
      <c r="Y147" s="98">
        <v>1068566</v>
      </c>
      <c r="AD147" s="98">
        <v>917685</v>
      </c>
      <c r="AN147" s="38"/>
    </row>
    <row r="148" spans="1:40" s="26" customFormat="1" ht="43.5" customHeight="1">
      <c r="B148" s="96"/>
      <c r="C148" s="97"/>
      <c r="D148" s="26" t="s">
        <v>160</v>
      </c>
      <c r="T148" s="99">
        <f>T132-X132</f>
        <v>2462003.25</v>
      </c>
      <c r="Y148" s="99">
        <f>Y132-AC132</f>
        <v>1943464</v>
      </c>
      <c r="AD148" s="99">
        <f>AD132-AH132</f>
        <v>916938</v>
      </c>
      <c r="AN148" s="38"/>
    </row>
    <row r="149" spans="1:40" s="39" customFormat="1" ht="43.5" customHeight="1">
      <c r="B149" s="40"/>
      <c r="C149" s="45"/>
      <c r="D149" s="25" t="s">
        <v>162</v>
      </c>
      <c r="E149" s="26"/>
      <c r="F149" s="25"/>
      <c r="G149" s="25"/>
      <c r="H149" s="25"/>
      <c r="I149" s="25"/>
      <c r="J149" s="26"/>
      <c r="K149" s="25"/>
      <c r="L149" s="25"/>
      <c r="M149" s="25"/>
      <c r="N149" s="25"/>
      <c r="O149" s="26"/>
      <c r="P149" s="25"/>
      <c r="Q149" s="25"/>
      <c r="R149" s="25"/>
      <c r="S149" s="25"/>
      <c r="T149" s="99">
        <f>T148-T147</f>
        <v>-0.75</v>
      </c>
      <c r="U149" s="25"/>
      <c r="V149" s="25"/>
      <c r="W149" s="25"/>
      <c r="X149" s="25"/>
      <c r="Y149" s="99">
        <f>Y148-Y147</f>
        <v>874898</v>
      </c>
      <c r="Z149" s="25"/>
      <c r="AA149" s="25"/>
      <c r="AB149" s="25"/>
      <c r="AC149" s="25"/>
      <c r="AD149" s="99">
        <f>AD148-AD147</f>
        <v>-747</v>
      </c>
      <c r="AI149" s="41"/>
      <c r="AN149" s="42"/>
    </row>
    <row r="150" spans="1:40" s="39" customFormat="1" ht="43.5" customHeight="1">
      <c r="B150" s="40"/>
      <c r="C150" s="45"/>
      <c r="E150" s="41"/>
      <c r="J150" s="41"/>
      <c r="O150" s="41"/>
      <c r="T150" s="41"/>
      <c r="Y150" s="41"/>
      <c r="AD150" s="41"/>
      <c r="AI150" s="41"/>
      <c r="AN150" s="42"/>
    </row>
    <row r="151" spans="1:40" s="39" customFormat="1" ht="43.5" customHeight="1">
      <c r="B151" s="40"/>
      <c r="C151" s="45"/>
      <c r="E151" s="41"/>
      <c r="J151" s="41"/>
      <c r="O151" s="41"/>
      <c r="T151" s="41"/>
      <c r="Y151" s="41"/>
      <c r="AD151" s="41"/>
      <c r="AI151" s="41"/>
      <c r="AN151" s="42"/>
    </row>
    <row r="152" spans="1:40" s="39" customFormat="1" ht="43.5" customHeight="1">
      <c r="B152" s="40"/>
      <c r="C152" s="45"/>
      <c r="E152" s="41"/>
      <c r="J152" s="41"/>
      <c r="O152" s="41"/>
      <c r="T152" s="41"/>
      <c r="Y152" s="41"/>
      <c r="AD152" s="41"/>
      <c r="AI152" s="41"/>
      <c r="AN152" s="42"/>
    </row>
    <row r="153" spans="1:40" s="39" customFormat="1" ht="43.5" customHeight="1">
      <c r="B153" s="40"/>
      <c r="C153" s="45"/>
      <c r="E153" s="41"/>
      <c r="J153" s="41"/>
      <c r="O153" s="41"/>
      <c r="T153" s="41"/>
      <c r="Y153" s="41"/>
      <c r="AD153" s="41"/>
      <c r="AI153" s="41"/>
      <c r="AN153" s="42"/>
    </row>
    <row r="154" spans="1:40" s="39" customFormat="1" ht="43.5" customHeight="1">
      <c r="B154" s="40"/>
      <c r="C154" s="45"/>
      <c r="E154" s="41"/>
      <c r="J154" s="41"/>
      <c r="O154" s="41"/>
      <c r="T154" s="41"/>
      <c r="Y154" s="41"/>
      <c r="AD154" s="41"/>
      <c r="AI154" s="41"/>
      <c r="AN154" s="42"/>
    </row>
    <row r="155" spans="1:40" s="39" customFormat="1" ht="43.5" customHeight="1">
      <c r="B155" s="40"/>
      <c r="C155" s="45"/>
      <c r="E155" s="41"/>
      <c r="J155" s="41"/>
      <c r="O155" s="41"/>
      <c r="T155" s="41"/>
      <c r="Y155" s="41"/>
      <c r="AD155" s="41"/>
      <c r="AI155" s="41"/>
      <c r="AN155" s="42"/>
    </row>
    <row r="156" spans="1:40" s="39" customFormat="1" ht="43.5" customHeight="1">
      <c r="B156" s="40"/>
      <c r="C156" s="45"/>
      <c r="E156" s="41"/>
      <c r="J156" s="41"/>
      <c r="O156" s="41"/>
      <c r="T156" s="41"/>
      <c r="Y156" s="41"/>
      <c r="AD156" s="41"/>
      <c r="AI156" s="41"/>
      <c r="AN156" s="42"/>
    </row>
    <row r="157" spans="1:40" s="39" customFormat="1" ht="43.5" customHeight="1">
      <c r="B157" s="40"/>
      <c r="C157" s="45"/>
      <c r="E157" s="41"/>
      <c r="J157" s="41"/>
      <c r="O157" s="41"/>
      <c r="T157" s="41"/>
      <c r="Y157" s="41"/>
      <c r="AD157" s="41"/>
      <c r="AI157" s="41"/>
      <c r="AN157" s="42"/>
    </row>
    <row r="158" spans="1:40" s="39" customFormat="1" ht="43.5" customHeight="1">
      <c r="B158" s="40"/>
      <c r="C158" s="45"/>
      <c r="E158" s="41"/>
      <c r="J158" s="41"/>
      <c r="O158" s="41"/>
      <c r="T158" s="41"/>
      <c r="Y158" s="41"/>
      <c r="AD158" s="41"/>
      <c r="AI158" s="41"/>
      <c r="AN158" s="42"/>
    </row>
    <row r="159" spans="1:40" s="39" customFormat="1" ht="43.5" customHeight="1">
      <c r="B159" s="40"/>
      <c r="C159" s="45"/>
      <c r="E159" s="41"/>
      <c r="J159" s="41"/>
      <c r="O159" s="41"/>
      <c r="T159" s="41"/>
      <c r="Y159" s="41"/>
      <c r="AD159" s="41"/>
      <c r="AI159" s="41"/>
      <c r="AN159" s="42"/>
    </row>
    <row r="160" spans="1:40" s="39" customFormat="1" ht="43.5" customHeight="1">
      <c r="B160" s="40"/>
      <c r="C160" s="45"/>
      <c r="E160" s="41"/>
      <c r="J160" s="41"/>
      <c r="O160" s="41"/>
      <c r="T160" s="41"/>
      <c r="Y160" s="41"/>
      <c r="AD160" s="41"/>
      <c r="AI160" s="41"/>
      <c r="AN160" s="42"/>
    </row>
    <row r="161" spans="2:40" s="39" customFormat="1" ht="43.5" customHeight="1">
      <c r="B161" s="40"/>
      <c r="C161" s="45"/>
      <c r="E161" s="41"/>
      <c r="J161" s="41"/>
      <c r="O161" s="41"/>
      <c r="T161" s="41"/>
      <c r="Y161" s="41"/>
      <c r="AD161" s="41"/>
      <c r="AI161" s="41"/>
      <c r="AN161" s="42"/>
    </row>
    <row r="162" spans="2:40" s="39" customFormat="1" ht="43.5" customHeight="1">
      <c r="B162" s="40"/>
      <c r="C162" s="45"/>
      <c r="E162" s="41"/>
      <c r="J162" s="41"/>
      <c r="O162" s="41"/>
      <c r="T162" s="41"/>
      <c r="Y162" s="41"/>
      <c r="AD162" s="41"/>
      <c r="AI162" s="41"/>
      <c r="AN162" s="42"/>
    </row>
    <row r="163" spans="2:40" s="39" customFormat="1" ht="43.5" customHeight="1">
      <c r="B163" s="40"/>
      <c r="C163" s="45"/>
      <c r="E163" s="41"/>
      <c r="J163" s="41"/>
      <c r="O163" s="41"/>
      <c r="T163" s="41"/>
      <c r="Y163" s="41"/>
      <c r="AD163" s="41"/>
      <c r="AI163" s="41"/>
      <c r="AN163" s="42"/>
    </row>
    <row r="164" spans="2:40" s="39" customFormat="1" ht="43.5" customHeight="1">
      <c r="B164" s="40"/>
      <c r="C164" s="45"/>
      <c r="E164" s="41"/>
      <c r="J164" s="41"/>
      <c r="O164" s="41"/>
      <c r="T164" s="41"/>
      <c r="Y164" s="41"/>
      <c r="AD164" s="41"/>
      <c r="AI164" s="41"/>
      <c r="AN164" s="42"/>
    </row>
    <row r="165" spans="2:40" s="39" customFormat="1" ht="43.5" customHeight="1">
      <c r="B165" s="40"/>
      <c r="C165" s="45"/>
      <c r="E165" s="41"/>
      <c r="J165" s="41"/>
      <c r="O165" s="41"/>
      <c r="T165" s="41"/>
      <c r="Y165" s="41"/>
      <c r="AD165" s="41"/>
      <c r="AI165" s="41"/>
      <c r="AN165" s="42"/>
    </row>
    <row r="166" spans="2:40" s="39" customFormat="1" ht="43.5" customHeight="1">
      <c r="B166" s="40"/>
      <c r="C166" s="45"/>
      <c r="E166" s="41"/>
      <c r="J166" s="41"/>
      <c r="O166" s="41"/>
      <c r="T166" s="41"/>
      <c r="Y166" s="41"/>
      <c r="AD166" s="41"/>
      <c r="AI166" s="41"/>
      <c r="AN166" s="42"/>
    </row>
    <row r="167" spans="2:40" s="39" customFormat="1" ht="43.5" customHeight="1">
      <c r="B167" s="40"/>
      <c r="C167" s="45"/>
      <c r="E167" s="41"/>
      <c r="J167" s="41"/>
      <c r="O167" s="41"/>
      <c r="T167" s="41"/>
      <c r="Y167" s="41"/>
      <c r="AD167" s="41"/>
      <c r="AI167" s="41"/>
      <c r="AN167" s="42"/>
    </row>
    <row r="168" spans="2:40" s="39" customFormat="1" ht="43.5" customHeight="1">
      <c r="B168" s="40"/>
      <c r="C168" s="45"/>
      <c r="E168" s="41"/>
      <c r="J168" s="41"/>
      <c r="O168" s="41"/>
      <c r="T168" s="41"/>
      <c r="Y168" s="41"/>
      <c r="AD168" s="41"/>
      <c r="AI168" s="41"/>
      <c r="AN168" s="42"/>
    </row>
    <row r="169" spans="2:40" s="39" customFormat="1" ht="43.5" customHeight="1">
      <c r="B169" s="40"/>
      <c r="C169" s="45"/>
      <c r="E169" s="41"/>
      <c r="J169" s="41"/>
      <c r="O169" s="41"/>
      <c r="T169" s="41"/>
      <c r="Y169" s="41"/>
      <c r="AD169" s="41"/>
      <c r="AI169" s="41"/>
      <c r="AN169" s="42"/>
    </row>
    <row r="170" spans="2:40" s="39" customFormat="1" ht="43.5" customHeight="1">
      <c r="B170" s="40"/>
      <c r="C170" s="45"/>
      <c r="E170" s="41"/>
      <c r="J170" s="41"/>
      <c r="O170" s="41"/>
      <c r="T170" s="41"/>
      <c r="Y170" s="41"/>
      <c r="AD170" s="41"/>
      <c r="AI170" s="41"/>
      <c r="AN170" s="42"/>
    </row>
    <row r="171" spans="2:40" s="39" customFormat="1" ht="43.5" customHeight="1">
      <c r="B171" s="40"/>
      <c r="C171" s="45"/>
      <c r="E171" s="41"/>
      <c r="J171" s="41"/>
      <c r="O171" s="41"/>
      <c r="T171" s="41"/>
      <c r="Y171" s="41"/>
      <c r="AD171" s="41"/>
      <c r="AI171" s="41"/>
      <c r="AN171" s="42"/>
    </row>
    <row r="172" spans="2:40" s="39" customFormat="1" ht="43.5" customHeight="1">
      <c r="B172" s="40"/>
      <c r="C172" s="45"/>
      <c r="E172" s="41"/>
      <c r="J172" s="41"/>
      <c r="O172" s="41"/>
      <c r="T172" s="41"/>
      <c r="Y172" s="41"/>
      <c r="AD172" s="41"/>
      <c r="AI172" s="41"/>
      <c r="AN172" s="42"/>
    </row>
    <row r="173" spans="2:40" s="39" customFormat="1" ht="43.5" customHeight="1">
      <c r="B173" s="40"/>
      <c r="C173" s="45"/>
      <c r="E173" s="41"/>
      <c r="J173" s="41"/>
      <c r="O173" s="41"/>
      <c r="T173" s="41"/>
      <c r="Y173" s="41"/>
      <c r="AD173" s="41"/>
      <c r="AI173" s="41"/>
      <c r="AN173" s="42"/>
    </row>
    <row r="174" spans="2:40" s="25" customFormat="1" ht="43.5" customHeight="1">
      <c r="B174" s="31"/>
      <c r="C174" s="43"/>
      <c r="E174" s="26"/>
      <c r="J174" s="26"/>
      <c r="O174" s="26"/>
      <c r="T174" s="26"/>
      <c r="Y174" s="26"/>
      <c r="AD174" s="26"/>
      <c r="AI174" s="26"/>
      <c r="AN174" s="38"/>
    </row>
    <row r="175" spans="2:40" s="25" customFormat="1" ht="43.5" customHeight="1">
      <c r="B175" s="31"/>
      <c r="C175" s="43"/>
      <c r="E175" s="26"/>
      <c r="J175" s="26"/>
      <c r="O175" s="26"/>
      <c r="T175" s="26"/>
      <c r="Y175" s="26"/>
      <c r="AD175" s="26"/>
      <c r="AI175" s="26"/>
      <c r="AN175" s="38"/>
    </row>
    <row r="176" spans="2:40" s="25" customFormat="1" ht="43.5" customHeight="1">
      <c r="B176" s="31"/>
      <c r="C176" s="43"/>
      <c r="E176" s="26"/>
      <c r="J176" s="26"/>
      <c r="O176" s="26"/>
      <c r="T176" s="26"/>
      <c r="Y176" s="26"/>
      <c r="AD176" s="26"/>
      <c r="AI176" s="26"/>
      <c r="AN176" s="38"/>
    </row>
    <row r="177" spans="1:40" s="25" customFormat="1" ht="43.5" customHeight="1">
      <c r="B177" s="31"/>
      <c r="C177" s="43"/>
      <c r="E177" s="26"/>
      <c r="J177" s="26"/>
      <c r="O177" s="26"/>
      <c r="T177" s="26"/>
      <c r="Y177" s="26"/>
      <c r="AD177" s="26"/>
      <c r="AI177" s="26"/>
      <c r="AN177" s="38"/>
    </row>
    <row r="178" spans="1:40" s="25" customFormat="1" ht="43.5" customHeight="1">
      <c r="B178" s="31"/>
      <c r="C178" s="43"/>
      <c r="E178" s="26"/>
      <c r="J178" s="26"/>
      <c r="O178" s="26"/>
      <c r="T178" s="26"/>
      <c r="Y178" s="26"/>
      <c r="AD178" s="26"/>
      <c r="AI178" s="26"/>
      <c r="AN178" s="38"/>
    </row>
    <row r="179" spans="1:40" s="21" customFormat="1" ht="43.5" customHeight="1">
      <c r="A179" s="25"/>
      <c r="B179" s="31"/>
      <c r="C179" s="43"/>
      <c r="D179" s="25"/>
      <c r="E179" s="26"/>
      <c r="F179" s="25"/>
      <c r="G179" s="25"/>
      <c r="H179" s="25"/>
      <c r="I179" s="25"/>
      <c r="J179" s="26"/>
      <c r="K179" s="25"/>
      <c r="L179" s="25"/>
      <c r="M179" s="25"/>
      <c r="N179" s="25"/>
      <c r="O179" s="26"/>
      <c r="P179" s="25"/>
      <c r="Q179" s="25"/>
      <c r="R179" s="25"/>
      <c r="S179" s="25"/>
      <c r="T179" s="26"/>
      <c r="U179" s="25"/>
      <c r="V179" s="25"/>
      <c r="W179" s="25"/>
      <c r="X179" s="25"/>
      <c r="Y179" s="26"/>
      <c r="Z179" s="25"/>
      <c r="AA179" s="25"/>
      <c r="AB179" s="25"/>
      <c r="AC179" s="25"/>
      <c r="AD179" s="26"/>
      <c r="AE179" s="25"/>
      <c r="AI179" s="22"/>
      <c r="AN179" s="23"/>
    </row>
    <row r="180" spans="1:40" s="21" customFormat="1" ht="43.5" customHeight="1">
      <c r="A180" s="25"/>
      <c r="B180" s="31"/>
      <c r="C180" s="43"/>
      <c r="D180" s="25"/>
      <c r="E180" s="26"/>
      <c r="F180" s="25"/>
      <c r="G180" s="25"/>
      <c r="H180" s="25"/>
      <c r="I180" s="25"/>
      <c r="J180" s="26"/>
      <c r="K180" s="25"/>
      <c r="L180" s="25"/>
      <c r="M180" s="25"/>
      <c r="N180" s="25"/>
      <c r="O180" s="26"/>
      <c r="P180" s="25"/>
      <c r="Q180" s="25"/>
      <c r="R180" s="25"/>
      <c r="S180" s="25"/>
      <c r="T180" s="26"/>
      <c r="U180" s="25"/>
      <c r="V180" s="25"/>
      <c r="W180" s="25"/>
      <c r="X180" s="25"/>
      <c r="Y180" s="26"/>
      <c r="Z180" s="25"/>
      <c r="AA180" s="25"/>
      <c r="AB180" s="25"/>
      <c r="AC180" s="25"/>
      <c r="AD180" s="26"/>
      <c r="AE180" s="25"/>
      <c r="AI180" s="22"/>
      <c r="AN180" s="23"/>
    </row>
    <row r="181" spans="1:40" s="21" customFormat="1" ht="43.5" customHeight="1">
      <c r="A181" s="25"/>
      <c r="B181" s="31"/>
      <c r="C181" s="43"/>
      <c r="D181" s="25"/>
      <c r="E181" s="26"/>
      <c r="F181" s="25"/>
      <c r="G181" s="25"/>
      <c r="H181" s="25"/>
      <c r="I181" s="25"/>
      <c r="J181" s="26"/>
      <c r="K181" s="25"/>
      <c r="L181" s="25"/>
      <c r="M181" s="25"/>
      <c r="N181" s="25"/>
      <c r="O181" s="26"/>
      <c r="P181" s="25"/>
      <c r="Q181" s="25"/>
      <c r="R181" s="25"/>
      <c r="S181" s="25"/>
      <c r="T181" s="26"/>
      <c r="U181" s="25"/>
      <c r="V181" s="25"/>
      <c r="W181" s="25"/>
      <c r="X181" s="25"/>
      <c r="Y181" s="26"/>
      <c r="Z181" s="25"/>
      <c r="AA181" s="25"/>
      <c r="AB181" s="25"/>
      <c r="AC181" s="25"/>
      <c r="AD181" s="26"/>
      <c r="AE181" s="25"/>
      <c r="AI181" s="22"/>
      <c r="AN181" s="23"/>
    </row>
    <row r="182" spans="1:40" s="21" customFormat="1" ht="43.5" customHeight="1">
      <c r="A182" s="25"/>
      <c r="B182" s="31"/>
      <c r="C182" s="43"/>
      <c r="D182" s="25"/>
      <c r="E182" s="26"/>
      <c r="F182" s="25"/>
      <c r="G182" s="25"/>
      <c r="H182" s="25"/>
      <c r="I182" s="25"/>
      <c r="J182" s="26"/>
      <c r="K182" s="25"/>
      <c r="L182" s="25"/>
      <c r="M182" s="25"/>
      <c r="N182" s="25"/>
      <c r="O182" s="26"/>
      <c r="P182" s="25"/>
      <c r="Q182" s="25"/>
      <c r="R182" s="25"/>
      <c r="S182" s="25"/>
      <c r="T182" s="26"/>
      <c r="U182" s="25"/>
      <c r="V182" s="25"/>
      <c r="W182" s="25"/>
      <c r="X182" s="25"/>
      <c r="Y182" s="26"/>
      <c r="Z182" s="25"/>
      <c r="AA182" s="25"/>
      <c r="AB182" s="25"/>
      <c r="AC182" s="25"/>
      <c r="AD182" s="26"/>
      <c r="AE182" s="25"/>
      <c r="AI182" s="22"/>
      <c r="AN182" s="23"/>
    </row>
    <row r="183" spans="1:40" s="21" customFormat="1" ht="43.5" customHeight="1">
      <c r="A183" s="25"/>
      <c r="B183" s="31"/>
      <c r="C183" s="43"/>
      <c r="D183" s="25"/>
      <c r="E183" s="26"/>
      <c r="F183" s="25"/>
      <c r="G183" s="25"/>
      <c r="H183" s="25"/>
      <c r="I183" s="25"/>
      <c r="J183" s="26"/>
      <c r="K183" s="25"/>
      <c r="L183" s="25"/>
      <c r="M183" s="25"/>
      <c r="N183" s="25"/>
      <c r="O183" s="26"/>
      <c r="P183" s="25"/>
      <c r="Q183" s="25"/>
      <c r="R183" s="25"/>
      <c r="S183" s="25"/>
      <c r="T183" s="26"/>
      <c r="U183" s="25"/>
      <c r="V183" s="25"/>
      <c r="W183" s="25"/>
      <c r="X183" s="25"/>
      <c r="Y183" s="26"/>
      <c r="Z183" s="25"/>
      <c r="AA183" s="25"/>
      <c r="AB183" s="25"/>
      <c r="AC183" s="25"/>
      <c r="AD183" s="26"/>
      <c r="AE183" s="25"/>
      <c r="AI183" s="22"/>
      <c r="AN183" s="23"/>
    </row>
    <row r="184" spans="1:40" s="21" customFormat="1" ht="43.5" customHeight="1">
      <c r="A184" s="25"/>
      <c r="B184" s="31"/>
      <c r="C184" s="43"/>
      <c r="D184" s="25"/>
      <c r="E184" s="26"/>
      <c r="F184" s="25"/>
      <c r="G184" s="25"/>
      <c r="H184" s="25"/>
      <c r="I184" s="25"/>
      <c r="J184" s="26"/>
      <c r="K184" s="25"/>
      <c r="L184" s="25"/>
      <c r="M184" s="25"/>
      <c r="N184" s="25"/>
      <c r="O184" s="26"/>
      <c r="P184" s="25"/>
      <c r="Q184" s="25"/>
      <c r="R184" s="25"/>
      <c r="S184" s="25"/>
      <c r="T184" s="26"/>
      <c r="U184" s="25"/>
      <c r="V184" s="25"/>
      <c r="W184" s="25"/>
      <c r="X184" s="25"/>
      <c r="Y184" s="26"/>
      <c r="Z184" s="25"/>
      <c r="AA184" s="25"/>
      <c r="AB184" s="25"/>
      <c r="AC184" s="25"/>
      <c r="AD184" s="26"/>
      <c r="AE184" s="25"/>
      <c r="AI184" s="22"/>
      <c r="AN184" s="23"/>
    </row>
    <row r="185" spans="1:40" s="21" customFormat="1" ht="43.5" customHeight="1">
      <c r="A185" s="25"/>
      <c r="B185" s="31"/>
      <c r="C185" s="43"/>
      <c r="D185" s="25"/>
      <c r="E185" s="26"/>
      <c r="F185" s="25"/>
      <c r="G185" s="25"/>
      <c r="H185" s="25"/>
      <c r="I185" s="25"/>
      <c r="J185" s="26"/>
      <c r="K185" s="25"/>
      <c r="L185" s="25"/>
      <c r="M185" s="25"/>
      <c r="N185" s="25"/>
      <c r="O185" s="26"/>
      <c r="P185" s="25"/>
      <c r="Q185" s="25"/>
      <c r="R185" s="25"/>
      <c r="S185" s="25"/>
      <c r="T185" s="26"/>
      <c r="U185" s="25"/>
      <c r="V185" s="25"/>
      <c r="W185" s="25"/>
      <c r="X185" s="25"/>
      <c r="Y185" s="26"/>
      <c r="Z185" s="25"/>
      <c r="AA185" s="25"/>
      <c r="AB185" s="25"/>
      <c r="AC185" s="25"/>
      <c r="AD185" s="26"/>
      <c r="AE185" s="25"/>
      <c r="AI185" s="22"/>
      <c r="AN185" s="23"/>
    </row>
    <row r="186" spans="1:40" s="21" customFormat="1" ht="43.5" customHeight="1">
      <c r="A186" s="25"/>
      <c r="B186" s="31"/>
      <c r="C186" s="43"/>
      <c r="D186" s="25"/>
      <c r="E186" s="26"/>
      <c r="F186" s="25"/>
      <c r="G186" s="25"/>
      <c r="H186" s="25"/>
      <c r="I186" s="25"/>
      <c r="J186" s="26"/>
      <c r="K186" s="25"/>
      <c r="L186" s="25"/>
      <c r="M186" s="25"/>
      <c r="N186" s="25"/>
      <c r="O186" s="26"/>
      <c r="P186" s="25"/>
      <c r="Q186" s="25"/>
      <c r="R186" s="25"/>
      <c r="S186" s="25"/>
      <c r="T186" s="26"/>
      <c r="U186" s="25"/>
      <c r="V186" s="25"/>
      <c r="W186" s="25"/>
      <c r="X186" s="25"/>
      <c r="Y186" s="26"/>
      <c r="Z186" s="25"/>
      <c r="AA186" s="25"/>
      <c r="AB186" s="25"/>
      <c r="AC186" s="25"/>
      <c r="AD186" s="26"/>
      <c r="AE186" s="25"/>
      <c r="AI186" s="22"/>
      <c r="AN186" s="23"/>
    </row>
    <row r="187" spans="1:40" s="21" customFormat="1" ht="43.5" customHeight="1">
      <c r="A187" s="25"/>
      <c r="B187" s="31"/>
      <c r="C187" s="43"/>
      <c r="D187" s="25"/>
      <c r="E187" s="26"/>
      <c r="F187" s="25"/>
      <c r="G187" s="25"/>
      <c r="H187" s="25"/>
      <c r="I187" s="25"/>
      <c r="J187" s="26"/>
      <c r="K187" s="25"/>
      <c r="L187" s="25"/>
      <c r="M187" s="25"/>
      <c r="N187" s="25"/>
      <c r="O187" s="26"/>
      <c r="P187" s="25"/>
      <c r="Q187" s="25"/>
      <c r="R187" s="25"/>
      <c r="S187" s="25"/>
      <c r="T187" s="26"/>
      <c r="U187" s="25"/>
      <c r="V187" s="25"/>
      <c r="W187" s="25"/>
      <c r="X187" s="25"/>
      <c r="Y187" s="26"/>
      <c r="Z187" s="25"/>
      <c r="AA187" s="25"/>
      <c r="AB187" s="25"/>
      <c r="AC187" s="25"/>
      <c r="AD187" s="26"/>
      <c r="AE187" s="25"/>
      <c r="AI187" s="22"/>
      <c r="AN187" s="23"/>
    </row>
    <row r="188" spans="1:40" s="21" customFormat="1" ht="43.5" customHeight="1">
      <c r="A188" s="25"/>
      <c r="B188" s="31"/>
      <c r="C188" s="43"/>
      <c r="D188" s="25"/>
      <c r="E188" s="26"/>
      <c r="F188" s="25"/>
      <c r="G188" s="25"/>
      <c r="H188" s="25"/>
      <c r="I188" s="25"/>
      <c r="J188" s="26"/>
      <c r="K188" s="25"/>
      <c r="L188" s="25"/>
      <c r="M188" s="25"/>
      <c r="N188" s="25"/>
      <c r="O188" s="26"/>
      <c r="P188" s="25"/>
      <c r="Q188" s="25"/>
      <c r="R188" s="25"/>
      <c r="S188" s="25"/>
      <c r="T188" s="26"/>
      <c r="U188" s="25"/>
      <c r="V188" s="25"/>
      <c r="W188" s="25"/>
      <c r="X188" s="25"/>
      <c r="Y188" s="26"/>
      <c r="Z188" s="25"/>
      <c r="AA188" s="25"/>
      <c r="AB188" s="25"/>
      <c r="AC188" s="25"/>
      <c r="AD188" s="26"/>
      <c r="AE188" s="25"/>
      <c r="AI188" s="22"/>
      <c r="AN188" s="23"/>
    </row>
    <row r="189" spans="1:40" s="21" customFormat="1" ht="43.5" customHeight="1">
      <c r="A189" s="25"/>
      <c r="B189" s="31"/>
      <c r="C189" s="43"/>
      <c r="D189" s="25"/>
      <c r="E189" s="26"/>
      <c r="F189" s="25"/>
      <c r="G189" s="25"/>
      <c r="H189" s="25"/>
      <c r="I189" s="25"/>
      <c r="J189" s="26"/>
      <c r="K189" s="25"/>
      <c r="L189" s="25"/>
      <c r="M189" s="25"/>
      <c r="N189" s="25"/>
      <c r="O189" s="26"/>
      <c r="P189" s="25"/>
      <c r="Q189" s="25"/>
      <c r="R189" s="25"/>
      <c r="S189" s="25"/>
      <c r="T189" s="26"/>
      <c r="U189" s="25"/>
      <c r="V189" s="25"/>
      <c r="W189" s="25"/>
      <c r="X189" s="25"/>
      <c r="Y189" s="26"/>
      <c r="Z189" s="25"/>
      <c r="AA189" s="25"/>
      <c r="AB189" s="25"/>
      <c r="AC189" s="25"/>
      <c r="AD189" s="26"/>
      <c r="AE189" s="25"/>
      <c r="AI189" s="22"/>
      <c r="AN189" s="23"/>
    </row>
    <row r="190" spans="1:40" s="21" customFormat="1" ht="43.5" customHeight="1">
      <c r="A190" s="25"/>
      <c r="B190" s="31"/>
      <c r="C190" s="43"/>
      <c r="D190" s="25"/>
      <c r="E190" s="26"/>
      <c r="F190" s="25"/>
      <c r="G190" s="25"/>
      <c r="H190" s="25"/>
      <c r="I190" s="25"/>
      <c r="J190" s="26"/>
      <c r="K190" s="25"/>
      <c r="L190" s="25"/>
      <c r="M190" s="25"/>
      <c r="N190" s="25"/>
      <c r="O190" s="26"/>
      <c r="P190" s="25"/>
      <c r="Q190" s="25"/>
      <c r="R190" s="25"/>
      <c r="S190" s="25"/>
      <c r="T190" s="26"/>
      <c r="U190" s="25"/>
      <c r="V190" s="25"/>
      <c r="W190" s="25"/>
      <c r="X190" s="25"/>
      <c r="Y190" s="26"/>
      <c r="Z190" s="25"/>
      <c r="AA190" s="25"/>
      <c r="AB190" s="25"/>
      <c r="AC190" s="25"/>
      <c r="AD190" s="26"/>
      <c r="AE190" s="25"/>
      <c r="AI190" s="22"/>
      <c r="AN190" s="23"/>
    </row>
    <row r="191" spans="1:40" s="21" customFormat="1" ht="43.5" customHeight="1">
      <c r="A191" s="25"/>
      <c r="B191" s="31"/>
      <c r="C191" s="43"/>
      <c r="D191" s="25"/>
      <c r="E191" s="26"/>
      <c r="F191" s="25"/>
      <c r="G191" s="25"/>
      <c r="H191" s="25"/>
      <c r="I191" s="25"/>
      <c r="J191" s="26"/>
      <c r="K191" s="25"/>
      <c r="L191" s="25"/>
      <c r="M191" s="25"/>
      <c r="N191" s="25"/>
      <c r="O191" s="26"/>
      <c r="P191" s="25"/>
      <c r="Q191" s="25"/>
      <c r="R191" s="25"/>
      <c r="S191" s="25"/>
      <c r="T191" s="26"/>
      <c r="U191" s="25"/>
      <c r="V191" s="25"/>
      <c r="W191" s="25"/>
      <c r="X191" s="25"/>
      <c r="Y191" s="26"/>
      <c r="Z191" s="25"/>
      <c r="AA191" s="25"/>
      <c r="AB191" s="25"/>
      <c r="AC191" s="25"/>
      <c r="AD191" s="26"/>
      <c r="AE191" s="25"/>
      <c r="AI191" s="22"/>
      <c r="AN191" s="23"/>
    </row>
    <row r="192" spans="1:40" s="21" customFormat="1" ht="43.5" customHeight="1">
      <c r="A192" s="25"/>
      <c r="B192" s="31"/>
      <c r="C192" s="43"/>
      <c r="D192" s="25"/>
      <c r="E192" s="26"/>
      <c r="F192" s="25"/>
      <c r="G192" s="25"/>
      <c r="H192" s="25"/>
      <c r="I192" s="25"/>
      <c r="J192" s="26"/>
      <c r="K192" s="25"/>
      <c r="L192" s="25"/>
      <c r="M192" s="25"/>
      <c r="N192" s="25"/>
      <c r="O192" s="26"/>
      <c r="P192" s="25"/>
      <c r="Q192" s="25"/>
      <c r="R192" s="25"/>
      <c r="S192" s="25"/>
      <c r="T192" s="26"/>
      <c r="U192" s="25"/>
      <c r="V192" s="25"/>
      <c r="W192" s="25"/>
      <c r="X192" s="25"/>
      <c r="Y192" s="26"/>
      <c r="Z192" s="25"/>
      <c r="AA192" s="25"/>
      <c r="AB192" s="25"/>
      <c r="AC192" s="25"/>
      <c r="AD192" s="26"/>
      <c r="AE192" s="25"/>
      <c r="AI192" s="22"/>
      <c r="AN192" s="23"/>
    </row>
    <row r="193" spans="1:40" s="21" customFormat="1" ht="43.5" customHeight="1">
      <c r="A193" s="25"/>
      <c r="B193" s="31"/>
      <c r="C193" s="43"/>
      <c r="D193" s="25"/>
      <c r="E193" s="26"/>
      <c r="F193" s="25"/>
      <c r="G193" s="25"/>
      <c r="H193" s="25"/>
      <c r="I193" s="25"/>
      <c r="J193" s="26"/>
      <c r="K193" s="25"/>
      <c r="L193" s="25"/>
      <c r="M193" s="25"/>
      <c r="N193" s="25"/>
      <c r="O193" s="26"/>
      <c r="P193" s="25"/>
      <c r="Q193" s="25"/>
      <c r="R193" s="25"/>
      <c r="S193" s="25"/>
      <c r="T193" s="26"/>
      <c r="U193" s="25"/>
      <c r="V193" s="25"/>
      <c r="W193" s="25"/>
      <c r="X193" s="25"/>
      <c r="Y193" s="26"/>
      <c r="Z193" s="25"/>
      <c r="AA193" s="25"/>
      <c r="AB193" s="25"/>
      <c r="AC193" s="25"/>
      <c r="AD193" s="26"/>
      <c r="AE193" s="25"/>
      <c r="AI193" s="22"/>
      <c r="AN193" s="23"/>
    </row>
    <row r="194" spans="1:40" s="21" customFormat="1" ht="43.5" customHeight="1">
      <c r="A194" s="25"/>
      <c r="B194" s="31"/>
      <c r="C194" s="43"/>
      <c r="D194" s="25"/>
      <c r="E194" s="26"/>
      <c r="F194" s="25"/>
      <c r="G194" s="25"/>
      <c r="H194" s="25"/>
      <c r="I194" s="25"/>
      <c r="J194" s="26"/>
      <c r="K194" s="25"/>
      <c r="L194" s="25"/>
      <c r="M194" s="25"/>
      <c r="N194" s="25"/>
      <c r="O194" s="26"/>
      <c r="P194" s="25"/>
      <c r="Q194" s="25"/>
      <c r="R194" s="25"/>
      <c r="S194" s="25"/>
      <c r="T194" s="26"/>
      <c r="U194" s="25"/>
      <c r="V194" s="25"/>
      <c r="W194" s="25"/>
      <c r="X194" s="25"/>
      <c r="Y194" s="26"/>
      <c r="Z194" s="25"/>
      <c r="AA194" s="25"/>
      <c r="AB194" s="25"/>
      <c r="AC194" s="25"/>
      <c r="AD194" s="26"/>
      <c r="AE194" s="25"/>
      <c r="AI194" s="22"/>
      <c r="AN194" s="23"/>
    </row>
    <row r="195" spans="1:40" s="21" customFormat="1" ht="43.5" customHeight="1">
      <c r="B195" s="32"/>
      <c r="C195" s="46"/>
      <c r="E195" s="22"/>
      <c r="J195" s="22"/>
      <c r="O195" s="22"/>
      <c r="T195" s="22"/>
      <c r="Y195" s="22"/>
      <c r="AD195" s="22"/>
      <c r="AI195" s="22"/>
      <c r="AN195" s="23"/>
    </row>
    <row r="196" spans="1:40" s="21" customFormat="1" ht="43.5" customHeight="1">
      <c r="B196" s="32"/>
      <c r="C196" s="46"/>
      <c r="E196" s="22"/>
      <c r="J196" s="22"/>
      <c r="O196" s="22"/>
      <c r="T196" s="22"/>
      <c r="Y196" s="22"/>
      <c r="AD196" s="22"/>
      <c r="AI196" s="22"/>
      <c r="AN196" s="23"/>
    </row>
    <row r="197" spans="1:40" s="21" customFormat="1" ht="43.5" customHeight="1">
      <c r="B197" s="32"/>
      <c r="C197" s="46"/>
      <c r="E197" s="22"/>
      <c r="J197" s="22"/>
      <c r="O197" s="22"/>
      <c r="T197" s="22"/>
      <c r="Y197" s="22"/>
      <c r="AD197" s="22"/>
      <c r="AI197" s="22"/>
      <c r="AN197" s="23"/>
    </row>
    <row r="198" spans="1:40" s="21" customFormat="1" ht="43.5" customHeight="1">
      <c r="B198" s="32"/>
      <c r="C198" s="46"/>
      <c r="E198" s="22"/>
      <c r="J198" s="22"/>
      <c r="O198" s="22"/>
      <c r="T198" s="22"/>
      <c r="Y198" s="22"/>
      <c r="AD198" s="22"/>
      <c r="AI198" s="22"/>
      <c r="AN198" s="23"/>
    </row>
    <row r="199" spans="1:40" s="21" customFormat="1" ht="43.5" customHeight="1">
      <c r="B199" s="32"/>
      <c r="C199" s="46"/>
      <c r="E199" s="22"/>
      <c r="J199" s="22"/>
      <c r="O199" s="22"/>
      <c r="T199" s="22"/>
      <c r="Y199" s="22"/>
      <c r="AD199" s="22"/>
      <c r="AI199" s="22"/>
      <c r="AN199" s="23"/>
    </row>
    <row r="200" spans="1:40" s="21" customFormat="1" ht="43.5" customHeight="1">
      <c r="B200" s="32"/>
      <c r="C200" s="46"/>
      <c r="E200" s="22"/>
      <c r="J200" s="22"/>
      <c r="O200" s="22"/>
      <c r="T200" s="22"/>
      <c r="Y200" s="22"/>
      <c r="AD200" s="22"/>
      <c r="AI200" s="22"/>
      <c r="AN200" s="23"/>
    </row>
    <row r="201" spans="1:40" s="21" customFormat="1" ht="43.5" customHeight="1">
      <c r="B201" s="32"/>
      <c r="C201" s="46"/>
      <c r="E201" s="22"/>
      <c r="J201" s="22"/>
      <c r="O201" s="22"/>
      <c r="T201" s="22"/>
      <c r="Y201" s="22"/>
      <c r="AD201" s="22"/>
      <c r="AI201" s="22"/>
      <c r="AN201" s="23"/>
    </row>
    <row r="202" spans="1:40" s="21" customFormat="1" ht="43.5" customHeight="1">
      <c r="B202" s="32"/>
      <c r="C202" s="46"/>
      <c r="E202" s="22"/>
      <c r="J202" s="22"/>
      <c r="O202" s="22"/>
      <c r="T202" s="22"/>
      <c r="Y202" s="22"/>
      <c r="AD202" s="22"/>
      <c r="AI202" s="22"/>
      <c r="AN202" s="23"/>
    </row>
    <row r="203" spans="1:40" s="21" customFormat="1" ht="43.5" customHeight="1">
      <c r="B203" s="32"/>
      <c r="C203" s="46"/>
      <c r="E203" s="22"/>
      <c r="J203" s="22"/>
      <c r="O203" s="22"/>
      <c r="T203" s="22"/>
      <c r="Y203" s="22"/>
      <c r="AD203" s="22"/>
      <c r="AI203" s="22"/>
      <c r="AN203" s="23"/>
    </row>
    <row r="204" spans="1:40" s="21" customFormat="1" ht="43.5" customHeight="1">
      <c r="B204" s="32"/>
      <c r="C204" s="46"/>
      <c r="E204" s="22"/>
      <c r="J204" s="22"/>
      <c r="O204" s="22"/>
      <c r="T204" s="22"/>
      <c r="Y204" s="22"/>
      <c r="AD204" s="22"/>
      <c r="AI204" s="22"/>
      <c r="AN204" s="23"/>
    </row>
    <row r="205" spans="1:40" s="21" customFormat="1" ht="43.5" customHeight="1">
      <c r="B205" s="32"/>
      <c r="C205" s="46"/>
      <c r="E205" s="22"/>
      <c r="J205" s="22"/>
      <c r="O205" s="22"/>
      <c r="T205" s="22"/>
      <c r="Y205" s="22"/>
      <c r="AD205" s="22"/>
      <c r="AI205" s="22"/>
      <c r="AN205" s="23"/>
    </row>
    <row r="206" spans="1:40" s="21" customFormat="1" ht="43.5" customHeight="1">
      <c r="B206" s="32"/>
      <c r="C206" s="46"/>
      <c r="E206" s="22"/>
      <c r="J206" s="22"/>
      <c r="O206" s="22"/>
      <c r="T206" s="22"/>
      <c r="Y206" s="22"/>
      <c r="AD206" s="22"/>
      <c r="AI206" s="22"/>
      <c r="AN206" s="23"/>
    </row>
    <row r="207" spans="1:40" s="21" customFormat="1" ht="43.5" customHeight="1">
      <c r="B207" s="32"/>
      <c r="C207" s="46"/>
      <c r="E207" s="22"/>
      <c r="J207" s="22"/>
      <c r="O207" s="22"/>
      <c r="T207" s="22"/>
      <c r="Y207" s="22"/>
      <c r="AD207" s="22"/>
      <c r="AI207" s="22"/>
      <c r="AN207" s="23"/>
    </row>
    <row r="208" spans="1:40" s="21" customFormat="1" ht="43.5" customHeight="1">
      <c r="B208" s="32"/>
      <c r="C208" s="46"/>
      <c r="E208" s="22"/>
      <c r="J208" s="22"/>
      <c r="O208" s="22"/>
      <c r="T208" s="22"/>
      <c r="Y208" s="22"/>
      <c r="AD208" s="22"/>
      <c r="AI208" s="22"/>
      <c r="AN208" s="23"/>
    </row>
    <row r="209" spans="2:40" s="21" customFormat="1" ht="43.5" customHeight="1">
      <c r="B209" s="32"/>
      <c r="C209" s="46"/>
      <c r="E209" s="22"/>
      <c r="J209" s="22"/>
      <c r="O209" s="22"/>
      <c r="T209" s="22"/>
      <c r="Y209" s="22"/>
      <c r="AD209" s="22"/>
      <c r="AI209" s="22"/>
      <c r="AN209" s="23"/>
    </row>
    <row r="210" spans="2:40" s="21" customFormat="1" ht="43.5" customHeight="1">
      <c r="B210" s="32"/>
      <c r="C210" s="46"/>
      <c r="E210" s="22"/>
      <c r="J210" s="22"/>
      <c r="O210" s="22"/>
      <c r="T210" s="22"/>
      <c r="Y210" s="22"/>
      <c r="AD210" s="22"/>
      <c r="AI210" s="22"/>
      <c r="AN210" s="23"/>
    </row>
    <row r="211" spans="2:40" s="21" customFormat="1" ht="43.5" customHeight="1">
      <c r="B211" s="32"/>
      <c r="C211" s="46"/>
      <c r="E211" s="22"/>
      <c r="J211" s="22"/>
      <c r="O211" s="22"/>
      <c r="T211" s="22"/>
      <c r="Y211" s="22"/>
      <c r="AD211" s="22"/>
      <c r="AI211" s="22"/>
      <c r="AN211" s="23"/>
    </row>
    <row r="212" spans="2:40" s="21" customFormat="1" ht="43.5" customHeight="1">
      <c r="B212" s="32"/>
      <c r="C212" s="46"/>
      <c r="E212" s="22"/>
      <c r="J212" s="22"/>
      <c r="O212" s="22"/>
      <c r="T212" s="22"/>
      <c r="Y212" s="22"/>
      <c r="AD212" s="22"/>
      <c r="AI212" s="22"/>
      <c r="AN212" s="23"/>
    </row>
    <row r="213" spans="2:40" s="21" customFormat="1" ht="43.5" customHeight="1">
      <c r="B213" s="32"/>
      <c r="C213" s="46"/>
      <c r="E213" s="22"/>
      <c r="J213" s="22"/>
      <c r="O213" s="22"/>
      <c r="T213" s="22"/>
      <c r="Y213" s="22"/>
      <c r="AD213" s="22"/>
      <c r="AI213" s="22"/>
      <c r="AN213" s="23"/>
    </row>
    <row r="214" spans="2:40" s="21" customFormat="1" ht="43.5" customHeight="1">
      <c r="B214" s="32"/>
      <c r="C214" s="46"/>
      <c r="E214" s="22"/>
      <c r="J214" s="22"/>
      <c r="O214" s="22"/>
      <c r="T214" s="22"/>
      <c r="Y214" s="22"/>
      <c r="AD214" s="22"/>
      <c r="AI214" s="22"/>
      <c r="AN214" s="23"/>
    </row>
    <row r="215" spans="2:40" s="21" customFormat="1" ht="43.5" customHeight="1">
      <c r="B215" s="32"/>
      <c r="C215" s="46"/>
      <c r="E215" s="22"/>
      <c r="J215" s="22"/>
      <c r="O215" s="22"/>
      <c r="T215" s="22"/>
      <c r="Y215" s="22"/>
      <c r="AD215" s="22"/>
      <c r="AI215" s="22"/>
      <c r="AN215" s="23"/>
    </row>
    <row r="216" spans="2:40" s="21" customFormat="1" ht="43.5" customHeight="1">
      <c r="B216" s="32"/>
      <c r="C216" s="46"/>
      <c r="E216" s="22"/>
      <c r="J216" s="22"/>
      <c r="O216" s="22"/>
      <c r="T216" s="22"/>
      <c r="Y216" s="22"/>
      <c r="AD216" s="22"/>
      <c r="AI216" s="22"/>
      <c r="AN216" s="23"/>
    </row>
    <row r="217" spans="2:40" s="21" customFormat="1" ht="43.5" customHeight="1">
      <c r="B217" s="32"/>
      <c r="C217" s="46"/>
      <c r="E217" s="22"/>
      <c r="J217" s="22"/>
      <c r="O217" s="22"/>
      <c r="T217" s="22"/>
      <c r="Y217" s="22"/>
      <c r="AD217" s="22"/>
      <c r="AI217" s="22"/>
      <c r="AN217" s="23"/>
    </row>
    <row r="218" spans="2:40" s="21" customFormat="1" ht="43.5" customHeight="1">
      <c r="B218" s="32"/>
      <c r="C218" s="46"/>
      <c r="E218" s="22"/>
      <c r="J218" s="22"/>
      <c r="O218" s="22"/>
      <c r="T218" s="22"/>
      <c r="Y218" s="22"/>
      <c r="AD218" s="22"/>
      <c r="AI218" s="22"/>
      <c r="AN218" s="23"/>
    </row>
    <row r="219" spans="2:40" s="21" customFormat="1" ht="43.5" customHeight="1">
      <c r="B219" s="32"/>
      <c r="C219" s="46"/>
      <c r="E219" s="22"/>
      <c r="J219" s="22"/>
      <c r="O219" s="22"/>
      <c r="T219" s="22"/>
      <c r="Y219" s="22"/>
      <c r="AD219" s="22"/>
      <c r="AI219" s="22"/>
      <c r="AN219" s="23"/>
    </row>
    <row r="220" spans="2:40" s="21" customFormat="1" ht="43.5" customHeight="1">
      <c r="B220" s="32"/>
      <c r="C220" s="46"/>
      <c r="E220" s="22"/>
      <c r="J220" s="22"/>
      <c r="O220" s="22"/>
      <c r="T220" s="22"/>
      <c r="Y220" s="22"/>
      <c r="AD220" s="22"/>
      <c r="AI220" s="22"/>
      <c r="AN220" s="23"/>
    </row>
    <row r="221" spans="2:40" s="21" customFormat="1" ht="43.5" customHeight="1">
      <c r="B221" s="32"/>
      <c r="C221" s="46"/>
      <c r="E221" s="22"/>
      <c r="J221" s="22"/>
      <c r="O221" s="22"/>
      <c r="T221" s="22"/>
      <c r="Y221" s="22"/>
      <c r="AD221" s="22"/>
      <c r="AI221" s="22"/>
      <c r="AN221" s="23"/>
    </row>
    <row r="222" spans="2:40" s="21" customFormat="1" ht="43.5" customHeight="1">
      <c r="B222" s="32"/>
      <c r="C222" s="46"/>
      <c r="E222" s="22"/>
      <c r="J222" s="22"/>
      <c r="O222" s="22"/>
      <c r="T222" s="22"/>
      <c r="Y222" s="22"/>
      <c r="AD222" s="22"/>
      <c r="AI222" s="22"/>
      <c r="AN222" s="23"/>
    </row>
    <row r="223" spans="2:40" s="21" customFormat="1" ht="43.5" customHeight="1">
      <c r="B223" s="32"/>
      <c r="C223" s="46"/>
      <c r="E223" s="22"/>
      <c r="J223" s="22"/>
      <c r="O223" s="22"/>
      <c r="T223" s="22"/>
      <c r="Y223" s="22"/>
      <c r="AD223" s="22"/>
      <c r="AI223" s="22"/>
      <c r="AN223" s="23"/>
    </row>
    <row r="224" spans="2:40" s="21" customFormat="1" ht="43.5" customHeight="1">
      <c r="B224" s="32"/>
      <c r="C224" s="46"/>
      <c r="E224" s="22"/>
      <c r="J224" s="22"/>
      <c r="O224" s="22"/>
      <c r="T224" s="22"/>
      <c r="Y224" s="22"/>
      <c r="AD224" s="22"/>
      <c r="AI224" s="22"/>
      <c r="AN224" s="23"/>
    </row>
    <row r="225" spans="2:40" s="21" customFormat="1" ht="43.5" customHeight="1">
      <c r="B225" s="32"/>
      <c r="C225" s="46"/>
      <c r="E225" s="22"/>
      <c r="J225" s="22"/>
      <c r="O225" s="22"/>
      <c r="T225" s="22"/>
      <c r="Y225" s="22"/>
      <c r="AD225" s="22"/>
      <c r="AI225" s="22"/>
      <c r="AN225" s="23"/>
    </row>
    <row r="226" spans="2:40" s="21" customFormat="1" ht="43.5" customHeight="1">
      <c r="B226" s="32"/>
      <c r="C226" s="46"/>
      <c r="E226" s="22"/>
      <c r="J226" s="22"/>
      <c r="O226" s="22"/>
      <c r="T226" s="22"/>
      <c r="Y226" s="22"/>
      <c r="AD226" s="22"/>
      <c r="AI226" s="22"/>
      <c r="AN226" s="23"/>
    </row>
    <row r="227" spans="2:40" s="21" customFormat="1" ht="43.5" customHeight="1">
      <c r="B227" s="32"/>
      <c r="C227" s="46"/>
      <c r="E227" s="22"/>
      <c r="J227" s="22"/>
      <c r="O227" s="22"/>
      <c r="T227" s="22"/>
      <c r="Y227" s="22"/>
      <c r="AD227" s="22"/>
      <c r="AI227" s="22"/>
      <c r="AN227" s="23"/>
    </row>
    <row r="228" spans="2:40" s="21" customFormat="1" ht="43.5" customHeight="1">
      <c r="B228" s="32"/>
      <c r="C228" s="46"/>
      <c r="E228" s="22"/>
      <c r="J228" s="22"/>
      <c r="O228" s="22"/>
      <c r="T228" s="22"/>
      <c r="Y228" s="22"/>
      <c r="AD228" s="22"/>
      <c r="AI228" s="22"/>
      <c r="AN228" s="23"/>
    </row>
    <row r="229" spans="2:40" s="21" customFormat="1" ht="43.5" customHeight="1">
      <c r="B229" s="32"/>
      <c r="C229" s="46"/>
      <c r="E229" s="22"/>
      <c r="J229" s="22"/>
      <c r="O229" s="22"/>
      <c r="T229" s="22"/>
      <c r="Y229" s="22"/>
      <c r="AD229" s="22"/>
      <c r="AI229" s="22"/>
      <c r="AN229" s="23"/>
    </row>
    <row r="230" spans="2:40" s="21" customFormat="1" ht="43.5" customHeight="1">
      <c r="B230" s="32"/>
      <c r="C230" s="46"/>
      <c r="E230" s="22"/>
      <c r="J230" s="22"/>
      <c r="O230" s="22"/>
      <c r="T230" s="22"/>
      <c r="Y230" s="22"/>
      <c r="AD230" s="22"/>
      <c r="AI230" s="22"/>
      <c r="AN230" s="23"/>
    </row>
    <row r="231" spans="2:40" s="21" customFormat="1" ht="43.5" customHeight="1">
      <c r="B231" s="32"/>
      <c r="C231" s="46"/>
      <c r="E231" s="22"/>
      <c r="J231" s="22"/>
      <c r="O231" s="22"/>
      <c r="T231" s="22"/>
      <c r="Y231" s="22"/>
      <c r="AD231" s="22"/>
      <c r="AI231" s="22"/>
      <c r="AN231" s="23"/>
    </row>
    <row r="232" spans="2:40" s="21" customFormat="1" ht="43.5" customHeight="1">
      <c r="B232" s="32"/>
      <c r="C232" s="46"/>
      <c r="E232" s="22"/>
      <c r="J232" s="22"/>
      <c r="O232" s="22"/>
      <c r="T232" s="22"/>
      <c r="Y232" s="22"/>
      <c r="AD232" s="22"/>
      <c r="AI232" s="22"/>
      <c r="AN232" s="23"/>
    </row>
    <row r="233" spans="2:40" s="21" customFormat="1" ht="43.5" customHeight="1">
      <c r="B233" s="32"/>
      <c r="C233" s="46"/>
      <c r="E233" s="22"/>
      <c r="J233" s="22"/>
      <c r="O233" s="22"/>
      <c r="T233" s="22"/>
      <c r="Y233" s="22"/>
      <c r="AD233" s="22"/>
      <c r="AI233" s="22"/>
      <c r="AN233" s="23"/>
    </row>
    <row r="234" spans="2:40" s="21" customFormat="1" ht="43.5" customHeight="1">
      <c r="B234" s="32"/>
      <c r="C234" s="46"/>
      <c r="E234" s="22"/>
      <c r="J234" s="22"/>
      <c r="O234" s="22"/>
      <c r="T234" s="22"/>
      <c r="Y234" s="22"/>
      <c r="AD234" s="22"/>
      <c r="AI234" s="22"/>
      <c r="AN234" s="23"/>
    </row>
    <row r="235" spans="2:40" s="21" customFormat="1" ht="43.5" customHeight="1">
      <c r="B235" s="32"/>
      <c r="C235" s="46"/>
      <c r="E235" s="22"/>
      <c r="J235" s="22"/>
      <c r="O235" s="22"/>
      <c r="T235" s="22"/>
      <c r="Y235" s="22"/>
      <c r="AD235" s="22"/>
      <c r="AI235" s="22"/>
      <c r="AN235" s="23"/>
    </row>
    <row r="236" spans="2:40" s="21" customFormat="1" ht="43.5" customHeight="1">
      <c r="B236" s="32"/>
      <c r="C236" s="46"/>
      <c r="E236" s="22"/>
      <c r="J236" s="22"/>
      <c r="O236" s="22"/>
      <c r="T236" s="22"/>
      <c r="Y236" s="22"/>
      <c r="AD236" s="22"/>
      <c r="AI236" s="22"/>
      <c r="AN236" s="23"/>
    </row>
    <row r="237" spans="2:40" s="21" customFormat="1" ht="43.5" customHeight="1">
      <c r="B237" s="32"/>
      <c r="C237" s="46"/>
      <c r="E237" s="22"/>
      <c r="J237" s="22"/>
      <c r="O237" s="22"/>
      <c r="T237" s="22"/>
      <c r="Y237" s="22"/>
      <c r="AD237" s="22"/>
      <c r="AI237" s="22"/>
      <c r="AN237" s="23"/>
    </row>
    <row r="238" spans="2:40" s="21" customFormat="1" ht="43.5" customHeight="1">
      <c r="B238" s="32"/>
      <c r="C238" s="46"/>
      <c r="E238" s="22"/>
      <c r="J238" s="22"/>
      <c r="O238" s="22"/>
      <c r="T238" s="22"/>
      <c r="Y238" s="22"/>
      <c r="AD238" s="22"/>
      <c r="AI238" s="22"/>
      <c r="AN238" s="23"/>
    </row>
    <row r="239" spans="2:40" s="21" customFormat="1" ht="43.5" customHeight="1">
      <c r="B239" s="32"/>
      <c r="C239" s="46"/>
      <c r="E239" s="22"/>
      <c r="J239" s="22"/>
      <c r="O239" s="22"/>
      <c r="T239" s="22"/>
      <c r="Y239" s="22"/>
      <c r="AD239" s="22"/>
      <c r="AI239" s="22"/>
      <c r="AN239" s="23"/>
    </row>
    <row r="240" spans="2:40" s="21" customFormat="1" ht="43.5" customHeight="1">
      <c r="B240" s="32"/>
      <c r="C240" s="46"/>
      <c r="E240" s="22"/>
      <c r="J240" s="22"/>
      <c r="O240" s="22"/>
      <c r="T240" s="22"/>
      <c r="Y240" s="22"/>
      <c r="AD240" s="22"/>
      <c r="AI240" s="22"/>
      <c r="AN240" s="23"/>
    </row>
    <row r="241" spans="2:40" s="21" customFormat="1" ht="43.5" customHeight="1">
      <c r="B241" s="32"/>
      <c r="C241" s="46"/>
      <c r="E241" s="22"/>
      <c r="J241" s="22"/>
      <c r="O241" s="22"/>
      <c r="T241" s="22"/>
      <c r="Y241" s="22"/>
      <c r="AD241" s="22"/>
      <c r="AI241" s="22"/>
      <c r="AN241" s="23"/>
    </row>
    <row r="242" spans="2:40" s="21" customFormat="1" ht="43.5" customHeight="1">
      <c r="B242" s="32"/>
      <c r="C242" s="46"/>
      <c r="E242" s="22"/>
      <c r="J242" s="22"/>
      <c r="O242" s="22"/>
      <c r="T242" s="22"/>
      <c r="Y242" s="22"/>
      <c r="AD242" s="22"/>
      <c r="AI242" s="22"/>
      <c r="AN242" s="23"/>
    </row>
    <row r="243" spans="2:40" s="21" customFormat="1" ht="43.5" customHeight="1">
      <c r="B243" s="32"/>
      <c r="C243" s="46"/>
      <c r="E243" s="22"/>
      <c r="J243" s="22"/>
      <c r="O243" s="22"/>
      <c r="T243" s="22"/>
      <c r="Y243" s="22"/>
      <c r="AD243" s="22"/>
      <c r="AI243" s="22"/>
      <c r="AN243" s="23"/>
    </row>
    <row r="244" spans="2:40" s="21" customFormat="1" ht="43.5" customHeight="1">
      <c r="B244" s="32"/>
      <c r="C244" s="46"/>
      <c r="E244" s="22"/>
      <c r="J244" s="22"/>
      <c r="O244" s="22"/>
      <c r="T244" s="22"/>
      <c r="Y244" s="22"/>
      <c r="AD244" s="22"/>
      <c r="AI244" s="22"/>
      <c r="AN244" s="23"/>
    </row>
    <row r="245" spans="2:40" s="21" customFormat="1" ht="43.5" customHeight="1">
      <c r="B245" s="32"/>
      <c r="C245" s="46"/>
      <c r="E245" s="22"/>
      <c r="J245" s="22"/>
      <c r="O245" s="22"/>
      <c r="T245" s="22"/>
      <c r="Y245" s="22"/>
      <c r="AD245" s="22"/>
      <c r="AI245" s="22"/>
      <c r="AN245" s="23"/>
    </row>
    <row r="246" spans="2:40" s="21" customFormat="1" ht="43.5" customHeight="1">
      <c r="B246" s="32"/>
      <c r="C246" s="46"/>
      <c r="E246" s="22"/>
      <c r="J246" s="22"/>
      <c r="O246" s="22"/>
      <c r="T246" s="22"/>
      <c r="Y246" s="22"/>
      <c r="AD246" s="22"/>
      <c r="AI246" s="22"/>
      <c r="AN246" s="23"/>
    </row>
    <row r="247" spans="2:40" s="21" customFormat="1" ht="43.5" customHeight="1">
      <c r="B247" s="32"/>
      <c r="C247" s="46"/>
      <c r="E247" s="22"/>
      <c r="J247" s="22"/>
      <c r="O247" s="22"/>
      <c r="T247" s="22"/>
      <c r="Y247" s="22"/>
      <c r="AD247" s="22"/>
      <c r="AI247" s="22"/>
      <c r="AN247" s="23"/>
    </row>
    <row r="248" spans="2:40" s="21" customFormat="1" ht="43.5" customHeight="1">
      <c r="B248" s="32"/>
      <c r="C248" s="46"/>
      <c r="E248" s="22"/>
      <c r="J248" s="22"/>
      <c r="O248" s="22"/>
      <c r="T248" s="22"/>
      <c r="Y248" s="22"/>
      <c r="AD248" s="22"/>
      <c r="AI248" s="22"/>
      <c r="AN248" s="23"/>
    </row>
    <row r="249" spans="2:40" s="21" customFormat="1" ht="43.5" customHeight="1">
      <c r="B249" s="32"/>
      <c r="C249" s="46"/>
      <c r="E249" s="22"/>
      <c r="J249" s="22"/>
      <c r="O249" s="22"/>
      <c r="T249" s="22"/>
      <c r="Y249" s="22"/>
      <c r="AD249" s="22"/>
      <c r="AI249" s="22"/>
      <c r="AN249" s="23"/>
    </row>
    <row r="250" spans="2:40" s="21" customFormat="1" ht="43.5" customHeight="1">
      <c r="B250" s="32"/>
      <c r="C250" s="46"/>
      <c r="E250" s="22"/>
      <c r="J250" s="22"/>
      <c r="O250" s="22"/>
      <c r="T250" s="22"/>
      <c r="Y250" s="22"/>
      <c r="AD250" s="22"/>
      <c r="AI250" s="22"/>
      <c r="AN250" s="23"/>
    </row>
    <row r="251" spans="2:40" s="21" customFormat="1" ht="43.5" customHeight="1">
      <c r="B251" s="32"/>
      <c r="C251" s="46"/>
      <c r="E251" s="22"/>
      <c r="J251" s="22"/>
      <c r="O251" s="22"/>
      <c r="T251" s="22"/>
      <c r="Y251" s="22"/>
      <c r="AD251" s="22"/>
      <c r="AI251" s="22"/>
      <c r="AN251" s="23"/>
    </row>
    <row r="252" spans="2:40" s="21" customFormat="1" ht="43.5" customHeight="1">
      <c r="B252" s="32"/>
      <c r="C252" s="46"/>
      <c r="E252" s="22"/>
      <c r="J252" s="22"/>
      <c r="O252" s="22"/>
      <c r="T252" s="22"/>
      <c r="Y252" s="22"/>
      <c r="AD252" s="22"/>
      <c r="AI252" s="22"/>
      <c r="AN252" s="23"/>
    </row>
    <row r="253" spans="2:40" s="21" customFormat="1" ht="43.5" customHeight="1">
      <c r="B253" s="32"/>
      <c r="C253" s="46"/>
      <c r="E253" s="22"/>
      <c r="J253" s="22"/>
      <c r="O253" s="22"/>
      <c r="T253" s="22"/>
      <c r="Y253" s="22"/>
      <c r="AD253" s="22"/>
      <c r="AI253" s="22"/>
      <c r="AN253" s="23"/>
    </row>
    <row r="254" spans="2:40" s="21" customFormat="1" ht="43.5" customHeight="1">
      <c r="B254" s="32"/>
      <c r="C254" s="46"/>
      <c r="E254" s="22"/>
      <c r="J254" s="22"/>
      <c r="O254" s="22"/>
      <c r="T254" s="22"/>
      <c r="Y254" s="22"/>
      <c r="AD254" s="22"/>
      <c r="AI254" s="22"/>
      <c r="AN254" s="23"/>
    </row>
    <row r="255" spans="2:40" s="21" customFormat="1" ht="43.5" customHeight="1">
      <c r="B255" s="32"/>
      <c r="C255" s="46"/>
      <c r="E255" s="22"/>
      <c r="J255" s="22"/>
      <c r="O255" s="22"/>
      <c r="T255" s="22"/>
      <c r="Y255" s="22"/>
      <c r="AD255" s="22"/>
      <c r="AI255" s="22"/>
      <c r="AN255" s="23"/>
    </row>
    <row r="256" spans="2:40" s="21" customFormat="1" ht="43.5" customHeight="1">
      <c r="B256" s="32"/>
      <c r="C256" s="46"/>
      <c r="E256" s="22"/>
      <c r="J256" s="22"/>
      <c r="O256" s="22"/>
      <c r="T256" s="22"/>
      <c r="Y256" s="22"/>
      <c r="AD256" s="22"/>
      <c r="AI256" s="22"/>
      <c r="AN256" s="23"/>
    </row>
    <row r="257" spans="2:40" s="21" customFormat="1" ht="43.5" customHeight="1">
      <c r="B257" s="32"/>
      <c r="C257" s="46"/>
      <c r="E257" s="22"/>
      <c r="J257" s="22"/>
      <c r="O257" s="22"/>
      <c r="T257" s="22"/>
      <c r="Y257" s="22"/>
      <c r="AD257" s="22"/>
      <c r="AI257" s="22"/>
      <c r="AN257" s="23"/>
    </row>
    <row r="258" spans="2:40" s="21" customFormat="1" ht="43.5" customHeight="1">
      <c r="B258" s="32"/>
      <c r="C258" s="46"/>
      <c r="E258" s="22"/>
      <c r="J258" s="22"/>
      <c r="O258" s="22"/>
      <c r="T258" s="22"/>
      <c r="Y258" s="22"/>
      <c r="AD258" s="22"/>
      <c r="AI258" s="22"/>
      <c r="AN258" s="23"/>
    </row>
    <row r="259" spans="2:40" s="21" customFormat="1" ht="43.5" customHeight="1">
      <c r="B259" s="32"/>
      <c r="C259" s="46"/>
      <c r="E259" s="22"/>
      <c r="J259" s="22"/>
      <c r="O259" s="22"/>
      <c r="T259" s="22"/>
      <c r="Y259" s="22"/>
      <c r="AD259" s="22"/>
      <c r="AI259" s="22"/>
      <c r="AN259" s="23"/>
    </row>
    <row r="260" spans="2:40" s="21" customFormat="1" ht="43.5" customHeight="1">
      <c r="B260" s="32"/>
      <c r="C260" s="46"/>
      <c r="E260" s="22"/>
      <c r="J260" s="22"/>
      <c r="O260" s="22"/>
      <c r="T260" s="22"/>
      <c r="Y260" s="22"/>
      <c r="AD260" s="22"/>
      <c r="AI260" s="22"/>
      <c r="AN260" s="23"/>
    </row>
    <row r="261" spans="2:40" s="21" customFormat="1" ht="43.5" customHeight="1">
      <c r="B261" s="32"/>
      <c r="C261" s="46"/>
      <c r="E261" s="22"/>
      <c r="J261" s="22"/>
      <c r="O261" s="22"/>
      <c r="T261" s="22"/>
      <c r="Y261" s="22"/>
      <c r="AD261" s="22"/>
      <c r="AI261" s="22"/>
      <c r="AN261" s="23"/>
    </row>
    <row r="262" spans="2:40" s="21" customFormat="1" ht="43.5" customHeight="1">
      <c r="B262" s="32"/>
      <c r="C262" s="46"/>
      <c r="E262" s="22"/>
      <c r="J262" s="22"/>
      <c r="O262" s="22"/>
      <c r="T262" s="22"/>
      <c r="Y262" s="22"/>
      <c r="AD262" s="22"/>
      <c r="AI262" s="22"/>
      <c r="AN262" s="23"/>
    </row>
    <row r="263" spans="2:40" s="21" customFormat="1" ht="43.5" customHeight="1">
      <c r="B263" s="32"/>
      <c r="C263" s="46"/>
      <c r="E263" s="22"/>
      <c r="J263" s="22"/>
      <c r="O263" s="22"/>
      <c r="T263" s="22"/>
      <c r="Y263" s="22"/>
      <c r="AD263" s="22"/>
      <c r="AI263" s="22"/>
      <c r="AN263" s="23"/>
    </row>
    <row r="264" spans="2:40" s="21" customFormat="1" ht="43.5" customHeight="1">
      <c r="B264" s="32"/>
      <c r="C264" s="46"/>
      <c r="E264" s="22"/>
      <c r="J264" s="22"/>
      <c r="O264" s="22"/>
      <c r="T264" s="22"/>
      <c r="Y264" s="22"/>
      <c r="AD264" s="22"/>
      <c r="AI264" s="22"/>
      <c r="AN264" s="23"/>
    </row>
    <row r="265" spans="2:40" s="21" customFormat="1" ht="43.5" customHeight="1">
      <c r="B265" s="32"/>
      <c r="C265" s="46"/>
      <c r="E265" s="22"/>
      <c r="J265" s="22"/>
      <c r="O265" s="22"/>
      <c r="T265" s="22"/>
      <c r="Y265" s="22"/>
      <c r="AD265" s="22"/>
      <c r="AI265" s="22"/>
      <c r="AN265" s="23"/>
    </row>
    <row r="266" spans="2:40" s="21" customFormat="1" ht="43.5" customHeight="1">
      <c r="B266" s="32"/>
      <c r="C266" s="46"/>
      <c r="E266" s="22"/>
      <c r="J266" s="22"/>
      <c r="O266" s="22"/>
      <c r="T266" s="22"/>
      <c r="Y266" s="22"/>
      <c r="AD266" s="22"/>
      <c r="AI266" s="22"/>
      <c r="AN266" s="23"/>
    </row>
    <row r="267" spans="2:40" s="21" customFormat="1" ht="43.5" customHeight="1">
      <c r="B267" s="32"/>
      <c r="C267" s="46"/>
      <c r="E267" s="22"/>
      <c r="J267" s="22"/>
      <c r="O267" s="22"/>
      <c r="T267" s="22"/>
      <c r="Y267" s="22"/>
      <c r="AD267" s="22"/>
      <c r="AI267" s="22"/>
      <c r="AN267" s="23"/>
    </row>
    <row r="268" spans="2:40" s="21" customFormat="1" ht="43.5" customHeight="1">
      <c r="B268" s="32"/>
      <c r="C268" s="46"/>
      <c r="E268" s="22"/>
      <c r="J268" s="22"/>
      <c r="O268" s="22"/>
      <c r="T268" s="22"/>
      <c r="Y268" s="22"/>
      <c r="AD268" s="22"/>
      <c r="AI268" s="22"/>
      <c r="AN268" s="23"/>
    </row>
    <row r="269" spans="2:40" s="21" customFormat="1" ht="43.5" customHeight="1">
      <c r="B269" s="32"/>
      <c r="C269" s="46"/>
      <c r="E269" s="22"/>
      <c r="J269" s="22"/>
      <c r="O269" s="22"/>
      <c r="T269" s="22"/>
      <c r="Y269" s="22"/>
      <c r="AD269" s="22"/>
      <c r="AI269" s="22"/>
      <c r="AN269" s="23"/>
    </row>
    <row r="270" spans="2:40" s="21" customFormat="1" ht="43.5" customHeight="1">
      <c r="B270" s="32"/>
      <c r="C270" s="46"/>
      <c r="E270" s="22"/>
      <c r="J270" s="22"/>
      <c r="O270" s="22"/>
      <c r="T270" s="22"/>
      <c r="Y270" s="22"/>
      <c r="AD270" s="22"/>
      <c r="AI270" s="22"/>
      <c r="AN270" s="23"/>
    </row>
    <row r="271" spans="2:40" s="21" customFormat="1" ht="43.5" customHeight="1">
      <c r="B271" s="32"/>
      <c r="C271" s="46"/>
      <c r="E271" s="22"/>
      <c r="J271" s="22"/>
      <c r="O271" s="22"/>
      <c r="T271" s="22"/>
      <c r="Y271" s="22"/>
      <c r="AD271" s="22"/>
      <c r="AI271" s="22"/>
      <c r="AN271" s="23"/>
    </row>
    <row r="272" spans="2:40" s="21" customFormat="1" ht="43.5" customHeight="1">
      <c r="B272" s="32"/>
      <c r="C272" s="46"/>
      <c r="E272" s="22"/>
      <c r="J272" s="22"/>
      <c r="O272" s="22"/>
      <c r="T272" s="22"/>
      <c r="Y272" s="22"/>
      <c r="AD272" s="22"/>
      <c r="AI272" s="22"/>
      <c r="AN272" s="23"/>
    </row>
    <row r="273" spans="2:40" s="21" customFormat="1" ht="43.5" customHeight="1">
      <c r="B273" s="32"/>
      <c r="C273" s="46"/>
      <c r="E273" s="22"/>
      <c r="J273" s="22"/>
      <c r="O273" s="22"/>
      <c r="T273" s="22"/>
      <c r="Y273" s="22"/>
      <c r="AD273" s="22"/>
      <c r="AI273" s="22"/>
      <c r="AN273" s="23"/>
    </row>
    <row r="274" spans="2:40" s="21" customFormat="1" ht="43.5" customHeight="1">
      <c r="B274" s="32"/>
      <c r="C274" s="46"/>
      <c r="E274" s="22"/>
      <c r="J274" s="22"/>
      <c r="O274" s="22"/>
      <c r="T274" s="22"/>
      <c r="Y274" s="22"/>
      <c r="AD274" s="22"/>
      <c r="AI274" s="22"/>
      <c r="AN274" s="23"/>
    </row>
    <row r="275" spans="2:40" s="21" customFormat="1" ht="43.5" customHeight="1">
      <c r="B275" s="32"/>
      <c r="C275" s="46"/>
      <c r="E275" s="22"/>
      <c r="J275" s="22"/>
      <c r="O275" s="22"/>
      <c r="T275" s="22"/>
      <c r="Y275" s="22"/>
      <c r="AD275" s="22"/>
      <c r="AI275" s="22"/>
      <c r="AN275" s="23"/>
    </row>
    <row r="276" spans="2:40" s="21" customFormat="1" ht="43.5" customHeight="1">
      <c r="B276" s="32"/>
      <c r="C276" s="46"/>
      <c r="E276" s="22"/>
      <c r="J276" s="22"/>
      <c r="O276" s="22"/>
      <c r="T276" s="22"/>
      <c r="Y276" s="22"/>
      <c r="AD276" s="22"/>
      <c r="AI276" s="22"/>
      <c r="AN276" s="23"/>
    </row>
    <row r="277" spans="2:40" s="21" customFormat="1" ht="43.5" customHeight="1">
      <c r="B277" s="32"/>
      <c r="C277" s="46"/>
      <c r="E277" s="22"/>
      <c r="J277" s="22"/>
      <c r="O277" s="22"/>
      <c r="T277" s="22"/>
      <c r="Y277" s="22"/>
      <c r="AD277" s="22"/>
      <c r="AI277" s="22"/>
      <c r="AN277" s="23"/>
    </row>
    <row r="278" spans="2:40" s="21" customFormat="1" ht="43.5" customHeight="1">
      <c r="B278" s="32"/>
      <c r="C278" s="46"/>
      <c r="E278" s="22"/>
      <c r="J278" s="22"/>
      <c r="O278" s="22"/>
      <c r="T278" s="22"/>
      <c r="Y278" s="22"/>
      <c r="AD278" s="22"/>
      <c r="AI278" s="22"/>
      <c r="AN278" s="23"/>
    </row>
    <row r="279" spans="2:40" s="21" customFormat="1" ht="43.5" customHeight="1">
      <c r="B279" s="32"/>
      <c r="C279" s="46"/>
      <c r="E279" s="22"/>
      <c r="J279" s="22"/>
      <c r="O279" s="22"/>
      <c r="T279" s="22"/>
      <c r="Y279" s="22"/>
      <c r="AD279" s="22"/>
      <c r="AI279" s="22"/>
      <c r="AN279" s="23"/>
    </row>
    <row r="280" spans="2:40" s="21" customFormat="1" ht="43.5" customHeight="1">
      <c r="B280" s="32"/>
      <c r="C280" s="46"/>
      <c r="E280" s="22"/>
      <c r="J280" s="22"/>
      <c r="O280" s="22"/>
      <c r="T280" s="22"/>
      <c r="Y280" s="22"/>
      <c r="AD280" s="22"/>
      <c r="AI280" s="22"/>
      <c r="AN280" s="23"/>
    </row>
    <row r="281" spans="2:40" s="21" customFormat="1" ht="43.5" customHeight="1">
      <c r="B281" s="32"/>
      <c r="C281" s="46"/>
      <c r="E281" s="22"/>
      <c r="J281" s="22"/>
      <c r="O281" s="22"/>
      <c r="T281" s="22"/>
      <c r="Y281" s="22"/>
      <c r="AD281" s="22"/>
      <c r="AI281" s="22"/>
      <c r="AN281" s="23"/>
    </row>
    <row r="282" spans="2:40" s="21" customFormat="1" ht="43.5" customHeight="1">
      <c r="B282" s="32"/>
      <c r="C282" s="46"/>
      <c r="E282" s="22"/>
      <c r="J282" s="22"/>
      <c r="O282" s="22"/>
      <c r="T282" s="22"/>
      <c r="Y282" s="22"/>
      <c r="AD282" s="22"/>
      <c r="AI282" s="22"/>
      <c r="AN282" s="23"/>
    </row>
    <row r="283" spans="2:40" s="21" customFormat="1" ht="43.5" customHeight="1">
      <c r="B283" s="32"/>
      <c r="C283" s="46"/>
      <c r="E283" s="22"/>
      <c r="J283" s="22"/>
      <c r="O283" s="22"/>
      <c r="T283" s="22"/>
      <c r="Y283" s="22"/>
      <c r="AD283" s="22"/>
      <c r="AI283" s="22"/>
      <c r="AN283" s="23"/>
    </row>
    <row r="284" spans="2:40" s="21" customFormat="1" ht="43.5" customHeight="1">
      <c r="B284" s="32"/>
      <c r="C284" s="46"/>
      <c r="E284" s="22"/>
      <c r="J284" s="22"/>
      <c r="O284" s="22"/>
      <c r="T284" s="22"/>
      <c r="Y284" s="22"/>
      <c r="AD284" s="22"/>
      <c r="AI284" s="22"/>
      <c r="AN284" s="23"/>
    </row>
    <row r="285" spans="2:40" s="21" customFormat="1" ht="43.5" customHeight="1">
      <c r="B285" s="32"/>
      <c r="C285" s="46"/>
      <c r="E285" s="22"/>
      <c r="J285" s="22"/>
      <c r="O285" s="22"/>
      <c r="T285" s="22"/>
      <c r="Y285" s="22"/>
      <c r="AD285" s="22"/>
      <c r="AI285" s="22"/>
      <c r="AN285" s="23"/>
    </row>
    <row r="286" spans="2:40" s="21" customFormat="1" ht="43.5" customHeight="1">
      <c r="B286" s="32"/>
      <c r="C286" s="46"/>
      <c r="E286" s="22"/>
      <c r="J286" s="22"/>
      <c r="O286" s="22"/>
      <c r="T286" s="22"/>
      <c r="Y286" s="22"/>
      <c r="AD286" s="22"/>
      <c r="AI286" s="22"/>
      <c r="AN286" s="23"/>
    </row>
    <row r="287" spans="2:40" s="21" customFormat="1" ht="43.5" customHeight="1">
      <c r="B287" s="32"/>
      <c r="C287" s="46"/>
      <c r="E287" s="22"/>
      <c r="J287" s="22"/>
      <c r="O287" s="22"/>
      <c r="T287" s="22"/>
      <c r="Y287" s="22"/>
      <c r="AD287" s="22"/>
      <c r="AI287" s="22"/>
      <c r="AN287" s="23"/>
    </row>
    <row r="288" spans="2:40" s="21" customFormat="1" ht="43.5" customHeight="1">
      <c r="B288" s="32"/>
      <c r="C288" s="46"/>
      <c r="E288" s="22"/>
      <c r="J288" s="22"/>
      <c r="O288" s="22"/>
      <c r="T288" s="22"/>
      <c r="Y288" s="22"/>
      <c r="AD288" s="22"/>
      <c r="AI288" s="22"/>
      <c r="AN288" s="23"/>
    </row>
    <row r="289" spans="2:40" s="21" customFormat="1" ht="43.5" customHeight="1">
      <c r="B289" s="32"/>
      <c r="C289" s="46"/>
      <c r="E289" s="22"/>
      <c r="J289" s="22"/>
      <c r="O289" s="22"/>
      <c r="T289" s="22"/>
      <c r="Y289" s="22"/>
      <c r="AD289" s="22"/>
      <c r="AI289" s="22"/>
      <c r="AN289" s="23"/>
    </row>
    <row r="290" spans="2:40" s="21" customFormat="1" ht="43.5" customHeight="1">
      <c r="B290" s="32"/>
      <c r="C290" s="46"/>
      <c r="E290" s="22"/>
      <c r="J290" s="22"/>
      <c r="O290" s="22"/>
      <c r="T290" s="22"/>
      <c r="Y290" s="22"/>
      <c r="AD290" s="22"/>
      <c r="AI290" s="22"/>
      <c r="AN290" s="23"/>
    </row>
    <row r="291" spans="2:40" s="21" customFormat="1" ht="43.5" customHeight="1">
      <c r="B291" s="32"/>
      <c r="C291" s="46"/>
      <c r="E291" s="22"/>
      <c r="J291" s="22"/>
      <c r="O291" s="22"/>
      <c r="T291" s="22"/>
      <c r="Y291" s="22"/>
      <c r="AD291" s="22"/>
      <c r="AI291" s="22"/>
      <c r="AN291" s="23"/>
    </row>
    <row r="292" spans="2:40" s="21" customFormat="1" ht="43.5" customHeight="1">
      <c r="B292" s="32"/>
      <c r="C292" s="46"/>
      <c r="E292" s="22"/>
      <c r="J292" s="22"/>
      <c r="O292" s="22"/>
      <c r="T292" s="22"/>
      <c r="Y292" s="22"/>
      <c r="AD292" s="22"/>
      <c r="AI292" s="22"/>
      <c r="AN292" s="23"/>
    </row>
    <row r="293" spans="2:40" s="21" customFormat="1" ht="43.5" customHeight="1">
      <c r="B293" s="32"/>
      <c r="C293" s="46"/>
      <c r="E293" s="22"/>
      <c r="J293" s="22"/>
      <c r="O293" s="22"/>
      <c r="T293" s="22"/>
      <c r="Y293" s="22"/>
      <c r="AD293" s="22"/>
      <c r="AI293" s="22"/>
      <c r="AN293" s="23"/>
    </row>
    <row r="294" spans="2:40" s="21" customFormat="1" ht="43.5" customHeight="1">
      <c r="B294" s="32"/>
      <c r="C294" s="46"/>
      <c r="E294" s="22"/>
      <c r="J294" s="22"/>
      <c r="O294" s="22"/>
      <c r="T294" s="22"/>
      <c r="Y294" s="22"/>
      <c r="AD294" s="22"/>
      <c r="AI294" s="22"/>
      <c r="AN294" s="23"/>
    </row>
    <row r="295" spans="2:40" s="21" customFormat="1" ht="43.5" customHeight="1">
      <c r="B295" s="32"/>
      <c r="C295" s="46"/>
      <c r="E295" s="22"/>
      <c r="J295" s="22"/>
      <c r="O295" s="22"/>
      <c r="T295" s="22"/>
      <c r="Y295" s="22"/>
      <c r="AD295" s="22"/>
      <c r="AI295" s="22"/>
      <c r="AN295" s="23"/>
    </row>
    <row r="296" spans="2:40" s="21" customFormat="1" ht="43.5" customHeight="1">
      <c r="B296" s="32"/>
      <c r="C296" s="46"/>
      <c r="E296" s="22"/>
      <c r="J296" s="22"/>
      <c r="O296" s="22"/>
      <c r="T296" s="22"/>
      <c r="Y296" s="22"/>
      <c r="AD296" s="22"/>
      <c r="AI296" s="22"/>
      <c r="AN296" s="23"/>
    </row>
    <row r="297" spans="2:40" s="21" customFormat="1" ht="43.5" customHeight="1">
      <c r="B297" s="32"/>
      <c r="C297" s="46"/>
      <c r="E297" s="22"/>
      <c r="J297" s="22"/>
      <c r="O297" s="22"/>
      <c r="T297" s="22"/>
      <c r="Y297" s="22"/>
      <c r="AD297" s="22"/>
      <c r="AI297" s="22"/>
      <c r="AN297" s="23"/>
    </row>
    <row r="298" spans="2:40" s="21" customFormat="1" ht="43.5" customHeight="1">
      <c r="B298" s="32"/>
      <c r="C298" s="46"/>
      <c r="E298" s="22"/>
      <c r="J298" s="22"/>
      <c r="O298" s="22"/>
      <c r="T298" s="22"/>
      <c r="Y298" s="22"/>
      <c r="AD298" s="22"/>
      <c r="AI298" s="22"/>
      <c r="AN298" s="23"/>
    </row>
    <row r="299" spans="2:40" s="21" customFormat="1" ht="43.5" customHeight="1">
      <c r="B299" s="32"/>
      <c r="C299" s="46"/>
      <c r="E299" s="22"/>
      <c r="J299" s="22"/>
      <c r="O299" s="22"/>
      <c r="T299" s="22"/>
      <c r="Y299" s="22"/>
      <c r="AD299" s="22"/>
      <c r="AI299" s="22"/>
      <c r="AN299" s="23"/>
    </row>
    <row r="300" spans="2:40" s="21" customFormat="1" ht="43.5" customHeight="1">
      <c r="B300" s="32"/>
      <c r="C300" s="46"/>
      <c r="E300" s="22"/>
      <c r="J300" s="22"/>
      <c r="O300" s="22"/>
      <c r="T300" s="22"/>
      <c r="Y300" s="22"/>
      <c r="AD300" s="22"/>
      <c r="AI300" s="22"/>
      <c r="AN300" s="23"/>
    </row>
    <row r="301" spans="2:40" s="21" customFormat="1" ht="43.5" customHeight="1">
      <c r="B301" s="32"/>
      <c r="C301" s="46"/>
      <c r="E301" s="22"/>
      <c r="J301" s="22"/>
      <c r="O301" s="22"/>
      <c r="T301" s="22"/>
      <c r="Y301" s="22"/>
      <c r="AD301" s="22"/>
      <c r="AI301" s="22"/>
      <c r="AN301" s="23"/>
    </row>
    <row r="302" spans="2:40" s="21" customFormat="1" ht="43.5" customHeight="1">
      <c r="B302" s="32"/>
      <c r="C302" s="46"/>
      <c r="E302" s="22"/>
      <c r="J302" s="22"/>
      <c r="O302" s="22"/>
      <c r="T302" s="22"/>
      <c r="Y302" s="22"/>
      <c r="AD302" s="22"/>
      <c r="AI302" s="22"/>
      <c r="AN302" s="23"/>
    </row>
    <row r="303" spans="2:40" s="21" customFormat="1" ht="43.5" customHeight="1">
      <c r="B303" s="32"/>
      <c r="C303" s="46"/>
      <c r="E303" s="22"/>
      <c r="J303" s="22"/>
      <c r="O303" s="22"/>
      <c r="T303" s="22"/>
      <c r="Y303" s="22"/>
      <c r="AD303" s="22"/>
      <c r="AI303" s="22"/>
      <c r="AN303" s="23"/>
    </row>
    <row r="304" spans="2:40" s="21" customFormat="1" ht="43.5" customHeight="1">
      <c r="B304" s="32"/>
      <c r="C304" s="46"/>
      <c r="E304" s="22"/>
      <c r="J304" s="22"/>
      <c r="O304" s="22"/>
      <c r="T304" s="22"/>
      <c r="Y304" s="22"/>
      <c r="AD304" s="22"/>
      <c r="AI304" s="22"/>
      <c r="AN304" s="23"/>
    </row>
    <row r="305" spans="2:40" s="21" customFormat="1" ht="43.5" customHeight="1">
      <c r="B305" s="32"/>
      <c r="C305" s="46"/>
      <c r="E305" s="22"/>
      <c r="J305" s="22"/>
      <c r="O305" s="22"/>
      <c r="T305" s="22"/>
      <c r="Y305" s="22"/>
      <c r="AD305" s="22"/>
      <c r="AI305" s="22"/>
      <c r="AN305" s="23"/>
    </row>
    <row r="306" spans="2:40" s="21" customFormat="1" ht="43.5" customHeight="1">
      <c r="B306" s="32"/>
      <c r="C306" s="46"/>
      <c r="E306" s="22"/>
      <c r="J306" s="22"/>
      <c r="O306" s="22"/>
      <c r="T306" s="22"/>
      <c r="Y306" s="22"/>
      <c r="AD306" s="22"/>
      <c r="AI306" s="22"/>
      <c r="AN306" s="23"/>
    </row>
    <row r="307" spans="2:40" s="21" customFormat="1" ht="43.5" customHeight="1">
      <c r="B307" s="32"/>
      <c r="C307" s="46"/>
      <c r="E307" s="22"/>
      <c r="J307" s="22"/>
      <c r="O307" s="22"/>
      <c r="T307" s="22"/>
      <c r="Y307" s="22"/>
      <c r="AD307" s="22"/>
      <c r="AI307" s="22"/>
      <c r="AN307" s="23"/>
    </row>
    <row r="308" spans="2:40" s="21" customFormat="1" ht="43.5" customHeight="1">
      <c r="B308" s="32"/>
      <c r="C308" s="46"/>
      <c r="E308" s="22"/>
      <c r="J308" s="22"/>
      <c r="O308" s="22"/>
      <c r="T308" s="22"/>
      <c r="Y308" s="22"/>
      <c r="AD308" s="22"/>
      <c r="AI308" s="22"/>
      <c r="AN308" s="23"/>
    </row>
    <row r="309" spans="2:40" s="21" customFormat="1" ht="43.5" customHeight="1">
      <c r="B309" s="32"/>
      <c r="C309" s="46"/>
      <c r="E309" s="22"/>
      <c r="J309" s="22"/>
      <c r="O309" s="22"/>
      <c r="T309" s="22"/>
      <c r="Y309" s="22"/>
      <c r="AD309" s="22"/>
      <c r="AI309" s="22"/>
      <c r="AN309" s="23"/>
    </row>
    <row r="310" spans="2:40" s="21" customFormat="1" ht="43.5" customHeight="1">
      <c r="B310" s="32"/>
      <c r="C310" s="46"/>
      <c r="E310" s="22"/>
      <c r="J310" s="22"/>
      <c r="O310" s="22"/>
      <c r="T310" s="22"/>
      <c r="Y310" s="22"/>
      <c r="AD310" s="22"/>
      <c r="AI310" s="22"/>
      <c r="AN310" s="23"/>
    </row>
    <row r="311" spans="2:40" s="21" customFormat="1" ht="43.5" customHeight="1">
      <c r="B311" s="32"/>
      <c r="C311" s="46"/>
      <c r="E311" s="22"/>
      <c r="J311" s="22"/>
      <c r="O311" s="22"/>
      <c r="T311" s="22"/>
      <c r="Y311" s="22"/>
      <c r="AD311" s="22"/>
      <c r="AI311" s="22"/>
      <c r="AN311" s="23"/>
    </row>
    <row r="312" spans="2:40" s="21" customFormat="1" ht="43.5" customHeight="1">
      <c r="B312" s="32"/>
      <c r="C312" s="46"/>
      <c r="E312" s="22"/>
      <c r="J312" s="22"/>
      <c r="O312" s="22"/>
      <c r="T312" s="22"/>
      <c r="Y312" s="22"/>
      <c r="AD312" s="22"/>
      <c r="AI312" s="22"/>
      <c r="AN312" s="23"/>
    </row>
    <row r="313" spans="2:40" s="21" customFormat="1" ht="43.5" customHeight="1">
      <c r="B313" s="32"/>
      <c r="C313" s="46"/>
      <c r="E313" s="22"/>
      <c r="J313" s="22"/>
      <c r="O313" s="22"/>
      <c r="T313" s="22"/>
      <c r="Y313" s="22"/>
      <c r="AD313" s="22"/>
      <c r="AI313" s="22"/>
      <c r="AN313" s="23"/>
    </row>
    <row r="314" spans="2:40" s="21" customFormat="1" ht="43.5" customHeight="1">
      <c r="B314" s="32"/>
      <c r="C314" s="46"/>
      <c r="E314" s="22"/>
      <c r="J314" s="22"/>
      <c r="O314" s="22"/>
      <c r="T314" s="22"/>
      <c r="Y314" s="22"/>
      <c r="AD314" s="22"/>
      <c r="AI314" s="22"/>
      <c r="AN314" s="23"/>
    </row>
    <row r="315" spans="2:40" s="21" customFormat="1" ht="43.5" customHeight="1">
      <c r="B315" s="32"/>
      <c r="C315" s="46"/>
      <c r="E315" s="22"/>
      <c r="J315" s="22"/>
      <c r="O315" s="22"/>
      <c r="T315" s="22"/>
      <c r="Y315" s="22"/>
      <c r="AD315" s="22"/>
      <c r="AI315" s="22"/>
      <c r="AN315" s="23"/>
    </row>
    <row r="316" spans="2:40" s="21" customFormat="1" ht="43.5" customHeight="1">
      <c r="B316" s="32"/>
      <c r="C316" s="46"/>
      <c r="E316" s="22"/>
      <c r="J316" s="22"/>
      <c r="O316" s="22"/>
      <c r="T316" s="22"/>
      <c r="Y316" s="22"/>
      <c r="AD316" s="22"/>
      <c r="AI316" s="22"/>
      <c r="AN316" s="23"/>
    </row>
    <row r="317" spans="2:40" s="21" customFormat="1" ht="43.5" customHeight="1">
      <c r="B317" s="32"/>
      <c r="C317" s="46"/>
      <c r="E317" s="22"/>
      <c r="J317" s="22"/>
      <c r="O317" s="22"/>
      <c r="T317" s="22"/>
      <c r="Y317" s="22"/>
      <c r="AD317" s="22"/>
      <c r="AI317" s="22"/>
      <c r="AN317" s="23"/>
    </row>
    <row r="318" spans="2:40" s="21" customFormat="1" ht="43.5" customHeight="1">
      <c r="B318" s="32"/>
      <c r="C318" s="46"/>
      <c r="E318" s="22"/>
      <c r="J318" s="22"/>
      <c r="O318" s="22"/>
      <c r="T318" s="22"/>
      <c r="Y318" s="22"/>
      <c r="AD318" s="22"/>
      <c r="AI318" s="22"/>
      <c r="AN318" s="23"/>
    </row>
    <row r="319" spans="2:40" s="21" customFormat="1" ht="43.5" customHeight="1">
      <c r="B319" s="32"/>
      <c r="C319" s="46"/>
      <c r="E319" s="22"/>
      <c r="J319" s="22"/>
      <c r="O319" s="22"/>
      <c r="T319" s="22"/>
      <c r="Y319" s="22"/>
      <c r="AD319" s="22"/>
      <c r="AI319" s="22"/>
      <c r="AN319" s="23"/>
    </row>
    <row r="320" spans="2:40" s="21" customFormat="1" ht="43.5" customHeight="1">
      <c r="B320" s="32"/>
      <c r="C320" s="46"/>
      <c r="E320" s="22"/>
      <c r="J320" s="22"/>
      <c r="O320" s="22"/>
      <c r="T320" s="22"/>
      <c r="Y320" s="22"/>
      <c r="AD320" s="22"/>
      <c r="AI320" s="22"/>
      <c r="AN320" s="23"/>
    </row>
    <row r="321" spans="2:40" s="21" customFormat="1" ht="43.5" customHeight="1">
      <c r="B321" s="32"/>
      <c r="C321" s="46"/>
      <c r="E321" s="22"/>
      <c r="J321" s="22"/>
      <c r="O321" s="22"/>
      <c r="T321" s="22"/>
      <c r="Y321" s="22"/>
      <c r="AD321" s="22"/>
      <c r="AI321" s="22"/>
      <c r="AN321" s="23"/>
    </row>
    <row r="322" spans="2:40" s="21" customFormat="1" ht="43.5" customHeight="1">
      <c r="B322" s="32"/>
      <c r="C322" s="46"/>
      <c r="E322" s="22"/>
      <c r="J322" s="22"/>
      <c r="O322" s="22"/>
      <c r="T322" s="22"/>
      <c r="Y322" s="22"/>
      <c r="AD322" s="22"/>
      <c r="AI322" s="22"/>
      <c r="AN322" s="23"/>
    </row>
    <row r="323" spans="2:40" s="21" customFormat="1" ht="43.5" customHeight="1">
      <c r="B323" s="32"/>
      <c r="C323" s="46"/>
      <c r="E323" s="22"/>
      <c r="J323" s="22"/>
      <c r="O323" s="22"/>
      <c r="T323" s="22"/>
      <c r="Y323" s="22"/>
      <c r="AD323" s="22"/>
      <c r="AI323" s="22"/>
      <c r="AN323" s="23"/>
    </row>
    <row r="324" spans="2:40" s="21" customFormat="1" ht="43.5" customHeight="1">
      <c r="B324" s="32"/>
      <c r="C324" s="46"/>
      <c r="E324" s="22"/>
      <c r="J324" s="22"/>
      <c r="O324" s="22"/>
      <c r="T324" s="22"/>
      <c r="Y324" s="22"/>
      <c r="AD324" s="22"/>
      <c r="AI324" s="22"/>
      <c r="AN324" s="23"/>
    </row>
    <row r="325" spans="2:40" s="21" customFormat="1" ht="43.5" customHeight="1">
      <c r="B325" s="32"/>
      <c r="C325" s="46"/>
      <c r="E325" s="22"/>
      <c r="J325" s="22"/>
      <c r="O325" s="22"/>
      <c r="T325" s="22"/>
      <c r="Y325" s="22"/>
      <c r="AD325" s="22"/>
      <c r="AI325" s="22"/>
      <c r="AN325" s="23"/>
    </row>
    <row r="326" spans="2:40" s="21" customFormat="1" ht="43.5" customHeight="1">
      <c r="B326" s="32"/>
      <c r="C326" s="46"/>
      <c r="E326" s="22"/>
      <c r="J326" s="22"/>
      <c r="O326" s="22"/>
      <c r="T326" s="22"/>
      <c r="Y326" s="22"/>
      <c r="AD326" s="22"/>
      <c r="AI326" s="22"/>
      <c r="AN326" s="23"/>
    </row>
    <row r="327" spans="2:40" s="21" customFormat="1" ht="43.5" customHeight="1">
      <c r="B327" s="32"/>
      <c r="C327" s="46"/>
      <c r="E327" s="22"/>
      <c r="J327" s="22"/>
      <c r="O327" s="22"/>
      <c r="T327" s="22"/>
      <c r="Y327" s="22"/>
      <c r="AD327" s="22"/>
      <c r="AI327" s="22"/>
      <c r="AN327" s="23"/>
    </row>
    <row r="328" spans="2:40" s="21" customFormat="1" ht="43.5" customHeight="1">
      <c r="B328" s="32"/>
      <c r="C328" s="46"/>
      <c r="E328" s="22"/>
      <c r="J328" s="22"/>
      <c r="O328" s="22"/>
      <c r="T328" s="22"/>
      <c r="Y328" s="22"/>
      <c r="AD328" s="22"/>
      <c r="AI328" s="22"/>
      <c r="AN328" s="23"/>
    </row>
    <row r="329" spans="2:40" s="21" customFormat="1" ht="43.5" customHeight="1">
      <c r="B329" s="32"/>
      <c r="C329" s="46"/>
      <c r="E329" s="22"/>
      <c r="J329" s="22"/>
      <c r="O329" s="22"/>
      <c r="T329" s="22"/>
      <c r="Y329" s="22"/>
      <c r="AD329" s="22"/>
      <c r="AI329" s="22"/>
      <c r="AN329" s="23"/>
    </row>
    <row r="330" spans="2:40" s="21" customFormat="1" ht="43.5" customHeight="1">
      <c r="B330" s="32"/>
      <c r="C330" s="46"/>
      <c r="E330" s="22"/>
      <c r="J330" s="22"/>
      <c r="O330" s="22"/>
      <c r="T330" s="22"/>
      <c r="Y330" s="22"/>
      <c r="AD330" s="22"/>
      <c r="AI330" s="22"/>
      <c r="AN330" s="23"/>
    </row>
    <row r="331" spans="2:40" s="21" customFormat="1" ht="43.5" customHeight="1">
      <c r="B331" s="32"/>
      <c r="C331" s="46"/>
      <c r="E331" s="22"/>
      <c r="J331" s="22"/>
      <c r="O331" s="22"/>
      <c r="T331" s="22"/>
      <c r="Y331" s="22"/>
      <c r="AD331" s="22"/>
      <c r="AI331" s="22"/>
      <c r="AN331" s="23"/>
    </row>
    <row r="332" spans="2:40" s="21" customFormat="1" ht="43.5" customHeight="1">
      <c r="B332" s="32"/>
      <c r="C332" s="46"/>
      <c r="E332" s="22"/>
      <c r="J332" s="22"/>
      <c r="O332" s="22"/>
      <c r="T332" s="22"/>
      <c r="Y332" s="22"/>
      <c r="AD332" s="22"/>
      <c r="AI332" s="22"/>
      <c r="AN332" s="23"/>
    </row>
    <row r="333" spans="2:40" s="21" customFormat="1" ht="43.5" customHeight="1">
      <c r="B333" s="32"/>
      <c r="C333" s="46"/>
      <c r="E333" s="22"/>
      <c r="J333" s="22"/>
      <c r="O333" s="22"/>
      <c r="T333" s="22"/>
      <c r="Y333" s="22"/>
      <c r="AD333" s="22"/>
      <c r="AI333" s="22"/>
      <c r="AN333" s="23"/>
    </row>
    <row r="334" spans="2:40" s="21" customFormat="1" ht="43.5" customHeight="1">
      <c r="B334" s="32"/>
      <c r="C334" s="46"/>
      <c r="E334" s="22"/>
      <c r="J334" s="22"/>
      <c r="O334" s="22"/>
      <c r="T334" s="22"/>
      <c r="Y334" s="22"/>
      <c r="AD334" s="22"/>
      <c r="AI334" s="22"/>
      <c r="AN334" s="23"/>
    </row>
    <row r="335" spans="2:40" s="21" customFormat="1" ht="43.5" customHeight="1">
      <c r="B335" s="32"/>
      <c r="C335" s="46"/>
      <c r="E335" s="22"/>
      <c r="J335" s="22"/>
      <c r="O335" s="22"/>
      <c r="T335" s="22"/>
      <c r="Y335" s="22"/>
      <c r="AD335" s="22"/>
      <c r="AI335" s="22"/>
      <c r="AN335" s="23"/>
    </row>
    <row r="336" spans="2:40" s="21" customFormat="1" ht="43.5" customHeight="1">
      <c r="B336" s="32"/>
      <c r="C336" s="46"/>
      <c r="E336" s="22"/>
      <c r="J336" s="22"/>
      <c r="O336" s="22"/>
      <c r="T336" s="22"/>
      <c r="Y336" s="22"/>
      <c r="AD336" s="22"/>
      <c r="AI336" s="22"/>
      <c r="AN336" s="23"/>
    </row>
    <row r="337" spans="2:40" s="21" customFormat="1" ht="43.5" customHeight="1">
      <c r="B337" s="32"/>
      <c r="C337" s="46"/>
      <c r="E337" s="22"/>
      <c r="J337" s="22"/>
      <c r="O337" s="22"/>
      <c r="T337" s="22"/>
      <c r="Y337" s="22"/>
      <c r="AD337" s="22"/>
      <c r="AI337" s="22"/>
      <c r="AN337" s="23"/>
    </row>
    <row r="338" spans="2:40" s="21" customFormat="1" ht="43.5" customHeight="1">
      <c r="B338" s="32"/>
      <c r="C338" s="46"/>
      <c r="E338" s="22"/>
      <c r="J338" s="22"/>
      <c r="O338" s="22"/>
      <c r="T338" s="22"/>
      <c r="Y338" s="22"/>
      <c r="AD338" s="22"/>
      <c r="AI338" s="22"/>
      <c r="AN338" s="23"/>
    </row>
    <row r="339" spans="2:40" s="21" customFormat="1" ht="43.5" customHeight="1">
      <c r="B339" s="32"/>
      <c r="C339" s="46"/>
      <c r="E339" s="22"/>
      <c r="J339" s="22"/>
      <c r="O339" s="22"/>
      <c r="T339" s="22"/>
      <c r="Y339" s="22"/>
      <c r="AD339" s="22"/>
      <c r="AI339" s="22"/>
      <c r="AN339" s="23"/>
    </row>
    <row r="340" spans="2:40" s="21" customFormat="1" ht="43.5" customHeight="1">
      <c r="B340" s="32"/>
      <c r="C340" s="46"/>
      <c r="E340" s="22"/>
      <c r="J340" s="22"/>
      <c r="O340" s="22"/>
      <c r="T340" s="22"/>
      <c r="Y340" s="22"/>
      <c r="AD340" s="22"/>
      <c r="AI340" s="22"/>
      <c r="AN340" s="23"/>
    </row>
    <row r="341" spans="2:40" s="21" customFormat="1" ht="43.5" customHeight="1">
      <c r="B341" s="32"/>
      <c r="C341" s="46"/>
      <c r="E341" s="22"/>
      <c r="J341" s="22"/>
      <c r="O341" s="22"/>
      <c r="T341" s="22"/>
      <c r="Y341" s="22"/>
      <c r="AD341" s="22"/>
      <c r="AI341" s="22"/>
      <c r="AN341" s="23"/>
    </row>
  </sheetData>
  <mergeCells count="77">
    <mergeCell ref="D110:D112"/>
    <mergeCell ref="A120:AN120"/>
    <mergeCell ref="A103:AN103"/>
    <mergeCell ref="B105:B106"/>
    <mergeCell ref="C105:C106"/>
    <mergeCell ref="A105:A106"/>
    <mergeCell ref="A113:A114"/>
    <mergeCell ref="D133:AF133"/>
    <mergeCell ref="K135:AE135"/>
    <mergeCell ref="B110:B111"/>
    <mergeCell ref="A121:AN121"/>
    <mergeCell ref="A124:AN124"/>
    <mergeCell ref="B129:C129"/>
    <mergeCell ref="A130:C130"/>
    <mergeCell ref="A131:C131"/>
    <mergeCell ref="A132:C132"/>
    <mergeCell ref="A115:C115"/>
    <mergeCell ref="A116:C116"/>
    <mergeCell ref="A117:C117"/>
    <mergeCell ref="A118:AN118"/>
    <mergeCell ref="A110:A112"/>
    <mergeCell ref="C110:C112"/>
    <mergeCell ref="A119:AN119"/>
    <mergeCell ref="A82:AN82"/>
    <mergeCell ref="A83:AN83"/>
    <mergeCell ref="A84:AN84"/>
    <mergeCell ref="A90:AN90"/>
    <mergeCell ref="A92:AN92"/>
    <mergeCell ref="A71:AN71"/>
    <mergeCell ref="A72:AN72"/>
    <mergeCell ref="A73:AN73"/>
    <mergeCell ref="A74:AN74"/>
    <mergeCell ref="A81:AN81"/>
    <mergeCell ref="A101:AN101"/>
    <mergeCell ref="A102:AN102"/>
    <mergeCell ref="A69:C69"/>
    <mergeCell ref="A32:AN32"/>
    <mergeCell ref="A45:AN45"/>
    <mergeCell ref="A60:A61"/>
    <mergeCell ref="B60:B61"/>
    <mergeCell ref="C60:C61"/>
    <mergeCell ref="A63:AN63"/>
    <mergeCell ref="A65:AN65"/>
    <mergeCell ref="A66:A67"/>
    <mergeCell ref="B66:B67"/>
    <mergeCell ref="C66:C67"/>
    <mergeCell ref="A68:C68"/>
    <mergeCell ref="A100:AN100"/>
    <mergeCell ref="A70:C70"/>
    <mergeCell ref="A27:A28"/>
    <mergeCell ref="B27:B28"/>
    <mergeCell ref="C27:C28"/>
    <mergeCell ref="A29:A30"/>
    <mergeCell ref="B29:B30"/>
    <mergeCell ref="C29:C30"/>
    <mergeCell ref="A15:AN15"/>
    <mergeCell ref="E8:I8"/>
    <mergeCell ref="J8:N8"/>
    <mergeCell ref="O8:S8"/>
    <mergeCell ref="T8:X8"/>
    <mergeCell ref="Y8:AC8"/>
    <mergeCell ref="AD8:AH8"/>
    <mergeCell ref="AI8:AM8"/>
    <mergeCell ref="A11:AN11"/>
    <mergeCell ref="A12:AN12"/>
    <mergeCell ref="A13:AN13"/>
    <mergeCell ref="A14:AN14"/>
    <mergeCell ref="AI1:AN1"/>
    <mergeCell ref="J3:N3"/>
    <mergeCell ref="B6:AN6"/>
    <mergeCell ref="A7:A9"/>
    <mergeCell ref="B7:B9"/>
    <mergeCell ref="C7:C9"/>
    <mergeCell ref="D7:D9"/>
    <mergeCell ref="E7:AM7"/>
    <mergeCell ref="AN7:AN9"/>
    <mergeCell ref="AH3:AN3"/>
  </mergeCells>
  <pageMargins left="0" right="0" top="0.23622047244094491" bottom="0.19685039370078741" header="0.19685039370078741" footer="0.15748031496062992"/>
  <pageSetup paperSize="8" scale="44" fitToHeight="0" orientation="landscape" r:id="rId1"/>
  <headerFooter alignWithMargins="0"/>
  <rowBreaks count="2" manualBreakCount="2">
    <brk id="25" max="39" man="1"/>
    <brk id="135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вариант ДФ</vt:lpstr>
      <vt:lpstr>'вариант ДФ'!Заголовки_для_печати</vt:lpstr>
      <vt:lpstr>'вариант ДФ'!Область_печати</vt:lpstr>
    </vt:vector>
  </TitlesOfParts>
  <Company>Мэрия 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trishina.ov</cp:lastModifiedBy>
  <cp:lastPrinted>2018-12-27T07:09:10Z</cp:lastPrinted>
  <dcterms:created xsi:type="dcterms:W3CDTF">2010-09-21T12:17:32Z</dcterms:created>
  <dcterms:modified xsi:type="dcterms:W3CDTF">2019-02-05T06:38:54Z</dcterms:modified>
</cp:coreProperties>
</file>