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9975"/>
  </bookViews>
  <sheets>
    <sheet name="расчет по учреж на 10.05.19" sheetId="3" r:id="rId1"/>
  </sheets>
  <definedNames>
    <definedName name="_xlnm.Print_Area" localSheetId="0">'расчет по учреж на 10.05.19'!$A$1:$N$21</definedName>
  </definedNames>
  <calcPr calcId="124519" fullPrecision="0"/>
</workbook>
</file>

<file path=xl/calcChain.xml><?xml version="1.0" encoding="utf-8"?>
<calcChain xmlns="http://schemas.openxmlformats.org/spreadsheetml/2006/main">
  <c r="L18" i="3"/>
  <c r="L19"/>
  <c r="C10"/>
  <c r="E10" s="1"/>
  <c r="I10" s="1"/>
  <c r="C11"/>
  <c r="C19" s="1"/>
  <c r="J6"/>
  <c r="C9"/>
  <c r="F23"/>
  <c r="J7"/>
  <c r="J8"/>
  <c r="J13"/>
  <c r="J14"/>
  <c r="J15"/>
  <c r="J16"/>
  <c r="J17"/>
  <c r="J18"/>
  <c r="F21"/>
  <c r="H20"/>
  <c r="E20"/>
  <c r="H18"/>
  <c r="E18"/>
  <c r="B18"/>
  <c r="H17"/>
  <c r="E17"/>
  <c r="I17" s="1"/>
  <c r="B17"/>
  <c r="H16"/>
  <c r="E16"/>
  <c r="I16" s="1"/>
  <c r="B16"/>
  <c r="H15"/>
  <c r="E15"/>
  <c r="I15" s="1"/>
  <c r="B15"/>
  <c r="H14"/>
  <c r="E14"/>
  <c r="I14" s="1"/>
  <c r="B14"/>
  <c r="H13"/>
  <c r="E13"/>
  <c r="I13" s="1"/>
  <c r="B13"/>
  <c r="H12"/>
  <c r="E12"/>
  <c r="I12" s="1"/>
  <c r="B12"/>
  <c r="J12" s="1"/>
  <c r="H11"/>
  <c r="H10"/>
  <c r="B10"/>
  <c r="J10" s="1"/>
  <c r="H9"/>
  <c r="E9"/>
  <c r="I9" s="1"/>
  <c r="B9"/>
  <c r="J9" s="1"/>
  <c r="H8"/>
  <c r="E8"/>
  <c r="I8" s="1"/>
  <c r="B8"/>
  <c r="H7"/>
  <c r="E7"/>
  <c r="I7" s="1"/>
  <c r="B7"/>
  <c r="H6"/>
  <c r="E6"/>
  <c r="B6"/>
  <c r="C21" l="1"/>
  <c r="C23"/>
  <c r="B11"/>
  <c r="J11" s="1"/>
  <c r="K11" s="1"/>
  <c r="E11"/>
  <c r="I11" s="1"/>
  <c r="K7"/>
  <c r="K9"/>
  <c r="K13"/>
  <c r="K15"/>
  <c r="K17"/>
  <c r="K8"/>
  <c r="K10"/>
  <c r="K12"/>
  <c r="K14"/>
  <c r="K16"/>
  <c r="K18"/>
  <c r="I20"/>
  <c r="L20"/>
  <c r="L6"/>
  <c r="L7"/>
  <c r="L8"/>
  <c r="L9"/>
  <c r="L10"/>
  <c r="L12"/>
  <c r="L13"/>
  <c r="M13" s="1"/>
  <c r="O13" s="1"/>
  <c r="L14"/>
  <c r="L15"/>
  <c r="L16"/>
  <c r="L17"/>
  <c r="I18"/>
  <c r="H19"/>
  <c r="H21" s="1"/>
  <c r="I6"/>
  <c r="B20"/>
  <c r="L11" l="1"/>
  <c r="N11" s="1"/>
  <c r="I19"/>
  <c r="I21" s="1"/>
  <c r="J19"/>
  <c r="B19"/>
  <c r="B23" s="1"/>
  <c r="E19"/>
  <c r="E21" s="1"/>
  <c r="M18"/>
  <c r="O18" s="1"/>
  <c r="M17"/>
  <c r="O17" s="1"/>
  <c r="M7"/>
  <c r="O7" s="1"/>
  <c r="M11"/>
  <c r="O11" s="1"/>
  <c r="M15"/>
  <c r="O15" s="1"/>
  <c r="M9"/>
  <c r="O9" s="1"/>
  <c r="N17"/>
  <c r="N7"/>
  <c r="N13"/>
  <c r="N12"/>
  <c r="N8"/>
  <c r="N16"/>
  <c r="N15"/>
  <c r="N9"/>
  <c r="N14"/>
  <c r="N10"/>
  <c r="J20"/>
  <c r="K20" s="1"/>
  <c r="N18"/>
  <c r="K6"/>
  <c r="M16"/>
  <c r="O16" s="1"/>
  <c r="M14"/>
  <c r="O14" s="1"/>
  <c r="M12"/>
  <c r="O12" s="1"/>
  <c r="M10"/>
  <c r="O10" s="1"/>
  <c r="M8"/>
  <c r="O8" s="1"/>
  <c r="B21"/>
  <c r="L21"/>
  <c r="M20" l="1"/>
  <c r="O20" s="1"/>
  <c r="N20"/>
  <c r="J21"/>
  <c r="K19"/>
  <c r="K21" s="1"/>
  <c r="M6"/>
  <c r="N6"/>
  <c r="N19" s="1"/>
  <c r="N21" l="1"/>
  <c r="N23" s="1"/>
  <c r="M19"/>
  <c r="M21" s="1"/>
  <c r="O6"/>
</calcChain>
</file>

<file path=xl/sharedStrings.xml><?xml version="1.0" encoding="utf-8"?>
<sst xmlns="http://schemas.openxmlformats.org/spreadsheetml/2006/main" count="33" uniqueCount="33">
  <si>
    <t>Всего детей в ЛДП</t>
  </si>
  <si>
    <t>Кол-во детей в ЛДП с 2-разовым питанием</t>
  </si>
  <si>
    <t>Стоимость 1 дня с 2 -разовым питанием    (в руб.)</t>
  </si>
  <si>
    <t>Объем средств обл бюджета на продукты питания (2-х раз), тыс. руб.</t>
  </si>
  <si>
    <t>Кол-во детей в ЛДП с 3-разовым питанием</t>
  </si>
  <si>
    <t xml:space="preserve">Стоимость 1 дня с 3 -разовым питанием    (в руб.) </t>
  </si>
  <si>
    <t>Объем средств обл бюджета на продукты питания (3-х раз), тыс. руб.</t>
  </si>
  <si>
    <t>ВСЕГО продукты питания, тыс. руб.</t>
  </si>
  <si>
    <t>ФОТ работников кухни, тыс. руб.</t>
  </si>
  <si>
    <t>ВСЕГО на услугу по организации питания, тыс.руб.</t>
  </si>
  <si>
    <t>ИТОГО общий объем средств, тыс. рублей</t>
  </si>
  <si>
    <t>ВСЕГО</t>
  </si>
  <si>
    <t>контроль</t>
  </si>
  <si>
    <t>Приложение</t>
  </si>
  <si>
    <t>Расчет средств областного бюджета на организацию питания детей в лагерях с дневным пребыванием</t>
  </si>
  <si>
    <t>Наименование организации</t>
  </si>
  <si>
    <t>МБУ "Школа №28"</t>
  </si>
  <si>
    <t>МБУ "Школа №31"</t>
  </si>
  <si>
    <t>МБУ "Лицей №37"</t>
  </si>
  <si>
    <t>МБУ "Школа №40"</t>
  </si>
  <si>
    <t>МБУ "Школа №45"</t>
  </si>
  <si>
    <t>МБУ "Лицей №51"</t>
  </si>
  <si>
    <t>МБУ "Лицей №67"</t>
  </si>
  <si>
    <t>МБУ "Школа №69"</t>
  </si>
  <si>
    <t>МБУ "Школа №70"</t>
  </si>
  <si>
    <t>МБУ "Школа №71"</t>
  </si>
  <si>
    <t>МБУ "Школа №93"</t>
  </si>
  <si>
    <t>МБУ "Школа имени С.П. Королева"</t>
  </si>
  <si>
    <t>Итого по учреждениям со структурным подразделением "Школьная столовая"</t>
  </si>
  <si>
    <t>Юридические лица (за исключением государственных (муниципальных) учреждений), индивидуальные предприниматели, а также физические лица - производители услуг</t>
  </si>
  <si>
    <t>МБОУДОД ДОО(П)Ц «Гранит»</t>
  </si>
  <si>
    <t>Кол-во ставок работников кухни из расчета 1 ставка кухон работника на 120 чел</t>
  </si>
  <si>
    <t>Накладные расходы (10%), тыс. руб.</t>
  </si>
</sst>
</file>

<file path=xl/styles.xml><?xml version="1.0" encoding="utf-8"?>
<styleSheet xmlns="http://schemas.openxmlformats.org/spreadsheetml/2006/main">
  <numFmts count="10">
    <numFmt numFmtId="164" formatCode="#,##0.000_ ;\-#,##0.000\ "/>
    <numFmt numFmtId="165" formatCode="#,##0.000"/>
    <numFmt numFmtId="166" formatCode="_-* #,##0.00000\ _₽_-;\-* #,##0.00000\ _₽_-;_-* &quot;-&quot;\ _₽_-;_-@_-"/>
    <numFmt numFmtId="167" formatCode="_-* #,##0.0000\ _₽_-;\-* #,##0.0000\ _₽_-;_-* &quot;-&quot;\ _₽_-;_-@_-"/>
    <numFmt numFmtId="168" formatCode="_-* #,##0\ _₽_-;\-* #,##0\ _₽_-;_-* &quot;-&quot;\ _₽_-;_-@_-"/>
    <numFmt numFmtId="169" formatCode="#,##0_ ;\-#,##0\ "/>
    <numFmt numFmtId="170" formatCode="0.00000"/>
    <numFmt numFmtId="171" formatCode="0.000"/>
    <numFmt numFmtId="172" formatCode="_-* #,##0.000\ _₽_-;\-* #,##0.000\ _₽_-;_-* &quot;-&quot;\ _₽_-;_-@_-"/>
    <numFmt numFmtId="173" formatCode="0.0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/>
    </xf>
    <xf numFmtId="0" fontId="0" fillId="0" borderId="0" xfId="0" applyFill="1" applyAlignment="1">
      <alignment horizontal="right"/>
    </xf>
    <xf numFmtId="168" fontId="0" fillId="0" borderId="0" xfId="0" applyNumberFormat="1" applyFill="1"/>
    <xf numFmtId="0" fontId="0" fillId="0" borderId="0" xfId="0" applyFill="1"/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 wrapText="1"/>
    </xf>
    <xf numFmtId="169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vertical="center"/>
    </xf>
    <xf numFmtId="170" fontId="6" fillId="0" borderId="2" xfId="0" applyNumberFormat="1" applyFont="1" applyFill="1" applyBorder="1" applyAlignment="1">
      <alignment vertical="center"/>
    </xf>
    <xf numFmtId="167" fontId="6" fillId="0" borderId="2" xfId="0" applyNumberFormat="1" applyFont="1" applyFill="1" applyBorder="1" applyAlignment="1">
      <alignment vertical="center"/>
    </xf>
    <xf numFmtId="0" fontId="1" fillId="0" borderId="0" xfId="0" applyFont="1" applyFill="1"/>
    <xf numFmtId="168" fontId="1" fillId="0" borderId="0" xfId="0" applyNumberFormat="1" applyFont="1" applyFill="1"/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0" fillId="3" borderId="0" xfId="0" applyFill="1"/>
    <xf numFmtId="166" fontId="0" fillId="0" borderId="0" xfId="0" applyNumberFormat="1"/>
    <xf numFmtId="0" fontId="2" fillId="0" borderId="0" xfId="0" applyFont="1" applyAlignment="1">
      <alignment horizontal="left"/>
    </xf>
    <xf numFmtId="0" fontId="7" fillId="0" borderId="2" xfId="0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vertical="center"/>
    </xf>
    <xf numFmtId="167" fontId="7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vertical="center" wrapText="1"/>
    </xf>
    <xf numFmtId="165" fontId="7" fillId="0" borderId="2" xfId="0" applyNumberFormat="1" applyFont="1" applyFill="1" applyBorder="1" applyAlignment="1">
      <alignment vertical="center"/>
    </xf>
    <xf numFmtId="165" fontId="3" fillId="4" borderId="2" xfId="0" applyNumberFormat="1" applyFont="1" applyFill="1" applyBorder="1" applyAlignment="1">
      <alignment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165" fontId="7" fillId="4" borderId="2" xfId="0" applyNumberFormat="1" applyFont="1" applyFill="1" applyBorder="1" applyAlignment="1">
      <alignment vertical="center"/>
    </xf>
    <xf numFmtId="165" fontId="6" fillId="4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/>
    <xf numFmtId="171" fontId="7" fillId="0" borderId="2" xfId="0" applyNumberFormat="1" applyFont="1" applyFill="1" applyBorder="1" applyAlignment="1">
      <alignment vertical="center"/>
    </xf>
    <xf numFmtId="172" fontId="3" fillId="0" borderId="2" xfId="0" applyNumberFormat="1" applyFont="1" applyFill="1" applyBorder="1" applyAlignment="1">
      <alignment vertical="center"/>
    </xf>
    <xf numFmtId="172" fontId="10" fillId="0" borderId="2" xfId="0" applyNumberFormat="1" applyFont="1" applyFill="1" applyBorder="1" applyAlignment="1">
      <alignment vertical="center"/>
    </xf>
    <xf numFmtId="172" fontId="3" fillId="0" borderId="1" xfId="0" applyNumberFormat="1" applyFont="1" applyFill="1" applyBorder="1" applyAlignment="1">
      <alignment vertical="center"/>
    </xf>
    <xf numFmtId="167" fontId="11" fillId="0" borderId="2" xfId="0" applyNumberFormat="1" applyFont="1" applyFill="1" applyBorder="1" applyAlignment="1">
      <alignment vertical="center"/>
    </xf>
    <xf numFmtId="172" fontId="3" fillId="2" borderId="2" xfId="0" applyNumberFormat="1" applyFont="1" applyFill="1" applyBorder="1" applyAlignment="1">
      <alignment vertical="center"/>
    </xf>
    <xf numFmtId="172" fontId="3" fillId="2" borderId="1" xfId="0" applyNumberFormat="1" applyFont="1" applyFill="1" applyBorder="1" applyAlignment="1">
      <alignment vertical="center"/>
    </xf>
    <xf numFmtId="172" fontId="7" fillId="2" borderId="2" xfId="0" applyNumberFormat="1" applyFont="1" applyFill="1" applyBorder="1" applyAlignment="1">
      <alignment vertical="center"/>
    </xf>
    <xf numFmtId="172" fontId="6" fillId="2" borderId="2" xfId="0" applyNumberFormat="1" applyFont="1" applyFill="1" applyBorder="1" applyAlignment="1">
      <alignment horizontal="center" vertical="center" wrapText="1"/>
    </xf>
    <xf numFmtId="172" fontId="3" fillId="4" borderId="2" xfId="0" applyNumberFormat="1" applyFont="1" applyFill="1" applyBorder="1" applyAlignment="1">
      <alignment vertical="center"/>
    </xf>
    <xf numFmtId="172" fontId="7" fillId="4" borderId="2" xfId="0" applyNumberFormat="1" applyFont="1" applyFill="1" applyBorder="1" applyAlignment="1">
      <alignment vertical="center"/>
    </xf>
    <xf numFmtId="172" fontId="6" fillId="4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vertical="center"/>
    </xf>
    <xf numFmtId="173" fontId="3" fillId="0" borderId="2" xfId="0" applyNumberFormat="1" applyFont="1" applyFill="1" applyBorder="1" applyAlignment="1">
      <alignment vertical="center"/>
    </xf>
    <xf numFmtId="2" fontId="7" fillId="0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P23"/>
  <sheetViews>
    <sheetView tabSelected="1" view="pageBreakPreview" zoomScaleSheetLayoutView="100" workbookViewId="0">
      <selection activeCell="L18" sqref="L18"/>
    </sheetView>
  </sheetViews>
  <sheetFormatPr defaultRowHeight="15"/>
  <cols>
    <col min="1" max="1" width="22.7109375" customWidth="1"/>
    <col min="2" max="2" width="13" customWidth="1"/>
    <col min="3" max="3" width="12.140625" style="32" customWidth="1"/>
    <col min="4" max="4" width="9.85546875" customWidth="1"/>
    <col min="5" max="5" width="14.42578125" customWidth="1"/>
    <col min="6" max="6" width="10.42578125" style="32" customWidth="1"/>
    <col min="7" max="7" width="10.28515625" customWidth="1"/>
    <col min="8" max="9" width="13.5703125" customWidth="1"/>
    <col min="10" max="10" width="11.85546875" customWidth="1"/>
    <col min="11" max="11" width="15.42578125" style="8" customWidth="1"/>
    <col min="12" max="12" width="15.7109375" customWidth="1"/>
    <col min="13" max="13" width="16.85546875" customWidth="1"/>
    <col min="14" max="14" width="18" customWidth="1"/>
    <col min="15" max="15" width="11" customWidth="1"/>
  </cols>
  <sheetData>
    <row r="1" spans="1:16" ht="15" customHeight="1">
      <c r="A1" s="76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48" t="s">
        <v>13</v>
      </c>
    </row>
    <row r="2" spans="1:16" ht="15" customHeight="1">
      <c r="A2" s="34" t="s">
        <v>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6" ht="15" customHeight="1">
      <c r="A3" s="34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6" ht="15" customHeight="1">
      <c r="A4" s="78" t="s">
        <v>15</v>
      </c>
      <c r="B4" s="80" t="s">
        <v>0</v>
      </c>
      <c r="C4" s="82" t="s">
        <v>1</v>
      </c>
      <c r="D4" s="83" t="s">
        <v>2</v>
      </c>
      <c r="E4" s="82" t="s">
        <v>3</v>
      </c>
      <c r="F4" s="83" t="s">
        <v>4</v>
      </c>
      <c r="G4" s="83" t="s">
        <v>5</v>
      </c>
      <c r="H4" s="85" t="s">
        <v>6</v>
      </c>
      <c r="I4" s="86" t="s">
        <v>7</v>
      </c>
      <c r="J4" s="80" t="s">
        <v>31</v>
      </c>
      <c r="K4" s="87" t="s">
        <v>8</v>
      </c>
      <c r="L4" s="80" t="s">
        <v>32</v>
      </c>
      <c r="M4" s="89" t="s">
        <v>9</v>
      </c>
      <c r="N4" s="74" t="s">
        <v>10</v>
      </c>
    </row>
    <row r="5" spans="1:16" ht="93.75" customHeight="1">
      <c r="A5" s="79"/>
      <c r="B5" s="81"/>
      <c r="C5" s="82"/>
      <c r="D5" s="84"/>
      <c r="E5" s="82"/>
      <c r="F5" s="84"/>
      <c r="G5" s="84"/>
      <c r="H5" s="85"/>
      <c r="I5" s="86"/>
      <c r="J5" s="81"/>
      <c r="K5" s="88"/>
      <c r="L5" s="81"/>
      <c r="M5" s="90"/>
      <c r="N5" s="75"/>
    </row>
    <row r="6" spans="1:16" s="8" customFormat="1" ht="18" customHeight="1">
      <c r="A6" s="1" t="s">
        <v>16</v>
      </c>
      <c r="B6" s="2">
        <f t="shared" ref="B6:B18" si="0">C6+F6</f>
        <v>200</v>
      </c>
      <c r="C6" s="3">
        <v>200</v>
      </c>
      <c r="D6" s="49">
        <v>114</v>
      </c>
      <c r="E6" s="4">
        <f t="shared" ref="E6:E18" si="1">C6*D6*18/1000</f>
        <v>410.4</v>
      </c>
      <c r="F6" s="3"/>
      <c r="G6" s="50">
        <v>148</v>
      </c>
      <c r="H6" s="5">
        <f t="shared" ref="H6:H18" si="2">F6*G6*18/1000</f>
        <v>0</v>
      </c>
      <c r="I6" s="44">
        <f>E6+H6</f>
        <v>410.4</v>
      </c>
      <c r="J6" s="72">
        <f>B6/120</f>
        <v>1.7</v>
      </c>
      <c r="K6" s="60">
        <f>17000*1.302/1000*J6</f>
        <v>37.628</v>
      </c>
      <c r="L6" s="60">
        <f>(E6+H6)*10%</f>
        <v>41.04</v>
      </c>
      <c r="M6" s="68">
        <f>K6+L6</f>
        <v>78.668000000000006</v>
      </c>
      <c r="N6" s="64">
        <f>E6+H6+K6+L6</f>
        <v>489.06799999999998</v>
      </c>
      <c r="O6" s="6">
        <f>M6*1000/18/C6</f>
        <v>21.852222222222199</v>
      </c>
      <c r="P6" s="7"/>
    </row>
    <row r="7" spans="1:16" s="8" customFormat="1" ht="18" customHeight="1">
      <c r="A7" s="1" t="s">
        <v>17</v>
      </c>
      <c r="B7" s="2">
        <f t="shared" si="0"/>
        <v>190</v>
      </c>
      <c r="C7" s="3">
        <v>190</v>
      </c>
      <c r="D7" s="49">
        <v>114</v>
      </c>
      <c r="E7" s="4">
        <f t="shared" si="1"/>
        <v>389.88</v>
      </c>
      <c r="F7" s="3"/>
      <c r="G7" s="50">
        <v>148</v>
      </c>
      <c r="H7" s="5">
        <f t="shared" si="2"/>
        <v>0</v>
      </c>
      <c r="I7" s="44">
        <f t="shared" ref="I7:I20" si="3">E7+H7</f>
        <v>389.88</v>
      </c>
      <c r="J7" s="71">
        <f>B7/120</f>
        <v>1.58</v>
      </c>
      <c r="K7" s="60">
        <f t="shared" ref="K7:K18" si="4">17000*1.302/1000*J7</f>
        <v>34.972000000000001</v>
      </c>
      <c r="L7" s="60">
        <f t="shared" ref="L7:L17" si="5">(E7+H7)*10%</f>
        <v>38.988</v>
      </c>
      <c r="M7" s="68">
        <f t="shared" ref="M7:M20" si="6">K7+L7</f>
        <v>73.959999999999994</v>
      </c>
      <c r="N7" s="64">
        <f t="shared" ref="N7:N20" si="7">E7+H7+K7+L7</f>
        <v>463.84</v>
      </c>
      <c r="O7" s="6">
        <f t="shared" ref="O7:O20" si="8">M7*1000/18/C7</f>
        <v>21.625730994152001</v>
      </c>
      <c r="P7" s="7"/>
    </row>
    <row r="8" spans="1:16" s="8" customFormat="1" ht="18" customHeight="1">
      <c r="A8" s="1" t="s">
        <v>18</v>
      </c>
      <c r="B8" s="9">
        <f t="shared" si="0"/>
        <v>100</v>
      </c>
      <c r="C8" s="10">
        <v>100</v>
      </c>
      <c r="D8" s="51">
        <v>114</v>
      </c>
      <c r="E8" s="11">
        <f t="shared" si="1"/>
        <v>205.2</v>
      </c>
      <c r="F8" s="10"/>
      <c r="G8" s="52">
        <v>148</v>
      </c>
      <c r="H8" s="12">
        <f t="shared" si="2"/>
        <v>0</v>
      </c>
      <c r="I8" s="44">
        <f t="shared" si="3"/>
        <v>205.2</v>
      </c>
      <c r="J8" s="71">
        <f t="shared" ref="J8:J18" si="9">B8/120</f>
        <v>0.83</v>
      </c>
      <c r="K8" s="60">
        <f t="shared" si="4"/>
        <v>18.370999999999999</v>
      </c>
      <c r="L8" s="62">
        <f t="shared" si="5"/>
        <v>20.52</v>
      </c>
      <c r="M8" s="68">
        <f t="shared" si="6"/>
        <v>38.890999999999998</v>
      </c>
      <c r="N8" s="65">
        <f t="shared" si="7"/>
        <v>244.09100000000001</v>
      </c>
      <c r="O8" s="6">
        <f t="shared" si="8"/>
        <v>21.606111111111101</v>
      </c>
      <c r="P8" s="7"/>
    </row>
    <row r="9" spans="1:16" s="8" customFormat="1" ht="18" customHeight="1">
      <c r="A9" s="1" t="s">
        <v>19</v>
      </c>
      <c r="B9" s="2">
        <f t="shared" si="0"/>
        <v>200</v>
      </c>
      <c r="C9" s="3">
        <f>150+50</f>
        <v>200</v>
      </c>
      <c r="D9" s="49">
        <v>114</v>
      </c>
      <c r="E9" s="4">
        <f t="shared" si="1"/>
        <v>410.4</v>
      </c>
      <c r="F9" s="3"/>
      <c r="G9" s="50">
        <v>148</v>
      </c>
      <c r="H9" s="5">
        <f t="shared" si="2"/>
        <v>0</v>
      </c>
      <c r="I9" s="44">
        <f t="shared" si="3"/>
        <v>410.4</v>
      </c>
      <c r="J9" s="71">
        <f t="shared" si="9"/>
        <v>1.67</v>
      </c>
      <c r="K9" s="60">
        <f t="shared" si="4"/>
        <v>36.963999999999999</v>
      </c>
      <c r="L9" s="60">
        <f t="shared" si="5"/>
        <v>41.04</v>
      </c>
      <c r="M9" s="68">
        <f t="shared" si="6"/>
        <v>78.004000000000005</v>
      </c>
      <c r="N9" s="64">
        <f t="shared" si="7"/>
        <v>488.404</v>
      </c>
      <c r="O9" s="6">
        <f t="shared" si="8"/>
        <v>21.6677777777778</v>
      </c>
      <c r="P9" s="7"/>
    </row>
    <row r="10" spans="1:16" s="8" customFormat="1" ht="18" customHeight="1">
      <c r="A10" s="1" t="s">
        <v>20</v>
      </c>
      <c r="B10" s="2">
        <f t="shared" si="0"/>
        <v>200</v>
      </c>
      <c r="C10" s="3">
        <f>120+80</f>
        <v>200</v>
      </c>
      <c r="D10" s="49">
        <v>114</v>
      </c>
      <c r="E10" s="4">
        <f t="shared" si="1"/>
        <v>410.4</v>
      </c>
      <c r="F10" s="3"/>
      <c r="G10" s="50">
        <v>148</v>
      </c>
      <c r="H10" s="5">
        <f t="shared" si="2"/>
        <v>0</v>
      </c>
      <c r="I10" s="44">
        <f t="shared" si="3"/>
        <v>410.4</v>
      </c>
      <c r="J10" s="71">
        <f t="shared" si="9"/>
        <v>1.67</v>
      </c>
      <c r="K10" s="60">
        <f t="shared" si="4"/>
        <v>36.963999999999999</v>
      </c>
      <c r="L10" s="60">
        <f t="shared" si="5"/>
        <v>41.04</v>
      </c>
      <c r="M10" s="68">
        <f t="shared" si="6"/>
        <v>78.004000000000005</v>
      </c>
      <c r="N10" s="64">
        <f t="shared" si="7"/>
        <v>488.404</v>
      </c>
      <c r="O10" s="6">
        <f t="shared" si="8"/>
        <v>21.6677777777778</v>
      </c>
      <c r="P10" s="7"/>
    </row>
    <row r="11" spans="1:16" s="8" customFormat="1" ht="38.25" customHeight="1">
      <c r="A11" s="1" t="s">
        <v>27</v>
      </c>
      <c r="B11" s="2">
        <f t="shared" si="0"/>
        <v>390</v>
      </c>
      <c r="C11" s="3">
        <f>390</f>
        <v>390</v>
      </c>
      <c r="D11" s="49">
        <v>114</v>
      </c>
      <c r="E11" s="4">
        <f t="shared" si="1"/>
        <v>800.28</v>
      </c>
      <c r="F11" s="3"/>
      <c r="G11" s="50">
        <v>148</v>
      </c>
      <c r="H11" s="5">
        <f t="shared" si="2"/>
        <v>0</v>
      </c>
      <c r="I11" s="44">
        <f t="shared" si="3"/>
        <v>800.28</v>
      </c>
      <c r="J11" s="71">
        <f t="shared" si="9"/>
        <v>3.25</v>
      </c>
      <c r="K11" s="61">
        <f>17000*1.302/1000*J11</f>
        <v>71.936000000000007</v>
      </c>
      <c r="L11" s="60">
        <f t="shared" si="5"/>
        <v>80.028000000000006</v>
      </c>
      <c r="M11" s="68">
        <f t="shared" si="6"/>
        <v>151.964</v>
      </c>
      <c r="N11" s="64">
        <f t="shared" si="7"/>
        <v>952.24400000000003</v>
      </c>
      <c r="O11" s="6">
        <f t="shared" si="8"/>
        <v>21.6472934472934</v>
      </c>
      <c r="P11" s="7"/>
    </row>
    <row r="12" spans="1:16" s="8" customFormat="1" ht="16.5" customHeight="1">
      <c r="A12" s="1" t="s">
        <v>21</v>
      </c>
      <c r="B12" s="2">
        <f t="shared" si="0"/>
        <v>130</v>
      </c>
      <c r="C12" s="3">
        <v>130</v>
      </c>
      <c r="D12" s="49">
        <v>114</v>
      </c>
      <c r="E12" s="4">
        <f t="shared" si="1"/>
        <v>266.76</v>
      </c>
      <c r="F12" s="3"/>
      <c r="G12" s="50">
        <v>148</v>
      </c>
      <c r="H12" s="5">
        <f t="shared" si="2"/>
        <v>0</v>
      </c>
      <c r="I12" s="44">
        <f t="shared" si="3"/>
        <v>266.76</v>
      </c>
      <c r="J12" s="72">
        <f t="shared" si="9"/>
        <v>1.1000000000000001</v>
      </c>
      <c r="K12" s="60">
        <f t="shared" si="4"/>
        <v>24.347000000000001</v>
      </c>
      <c r="L12" s="60">
        <f t="shared" si="5"/>
        <v>26.675999999999998</v>
      </c>
      <c r="M12" s="68">
        <f t="shared" si="6"/>
        <v>51.023000000000003</v>
      </c>
      <c r="N12" s="64">
        <f t="shared" si="7"/>
        <v>317.78300000000002</v>
      </c>
      <c r="O12" s="6">
        <f t="shared" si="8"/>
        <v>21.804700854700901</v>
      </c>
      <c r="P12" s="7"/>
    </row>
    <row r="13" spans="1:16" s="8" customFormat="1" ht="16.5" customHeight="1">
      <c r="A13" s="1" t="s">
        <v>22</v>
      </c>
      <c r="B13" s="2">
        <f t="shared" si="0"/>
        <v>100</v>
      </c>
      <c r="C13" s="3">
        <v>100</v>
      </c>
      <c r="D13" s="49">
        <v>114</v>
      </c>
      <c r="E13" s="4">
        <f t="shared" si="1"/>
        <v>205.2</v>
      </c>
      <c r="F13" s="3"/>
      <c r="G13" s="50">
        <v>148</v>
      </c>
      <c r="H13" s="5">
        <f t="shared" si="2"/>
        <v>0</v>
      </c>
      <c r="I13" s="44">
        <f t="shared" si="3"/>
        <v>205.2</v>
      </c>
      <c r="J13" s="71">
        <f t="shared" si="9"/>
        <v>0.83</v>
      </c>
      <c r="K13" s="60">
        <f t="shared" si="4"/>
        <v>18.370999999999999</v>
      </c>
      <c r="L13" s="60">
        <f t="shared" si="5"/>
        <v>20.52</v>
      </c>
      <c r="M13" s="68">
        <f t="shared" si="6"/>
        <v>38.890999999999998</v>
      </c>
      <c r="N13" s="64">
        <f t="shared" si="7"/>
        <v>244.09100000000001</v>
      </c>
      <c r="O13" s="6">
        <f t="shared" si="8"/>
        <v>21.606111111111101</v>
      </c>
      <c r="P13" s="7"/>
    </row>
    <row r="14" spans="1:16" s="8" customFormat="1" ht="16.5" customHeight="1">
      <c r="A14" s="1" t="s">
        <v>23</v>
      </c>
      <c r="B14" s="2">
        <f t="shared" si="0"/>
        <v>90</v>
      </c>
      <c r="C14" s="3">
        <v>90</v>
      </c>
      <c r="D14" s="49">
        <v>114</v>
      </c>
      <c r="E14" s="4">
        <f t="shared" si="1"/>
        <v>184.68</v>
      </c>
      <c r="F14" s="3"/>
      <c r="G14" s="50">
        <v>148</v>
      </c>
      <c r="H14" s="5">
        <f t="shared" si="2"/>
        <v>0</v>
      </c>
      <c r="I14" s="44">
        <f t="shared" si="3"/>
        <v>184.68</v>
      </c>
      <c r="J14" s="71">
        <f t="shared" si="9"/>
        <v>0.75</v>
      </c>
      <c r="K14" s="60">
        <f t="shared" si="4"/>
        <v>16.600999999999999</v>
      </c>
      <c r="L14" s="60">
        <f t="shared" si="5"/>
        <v>18.468</v>
      </c>
      <c r="M14" s="68">
        <f t="shared" si="6"/>
        <v>35.069000000000003</v>
      </c>
      <c r="N14" s="64">
        <f t="shared" si="7"/>
        <v>219.749</v>
      </c>
      <c r="O14" s="6">
        <f t="shared" si="8"/>
        <v>21.647530864197499</v>
      </c>
      <c r="P14" s="7"/>
    </row>
    <row r="15" spans="1:16" s="8" customFormat="1" ht="16.5" customHeight="1">
      <c r="A15" s="1" t="s">
        <v>24</v>
      </c>
      <c r="B15" s="2">
        <f t="shared" si="0"/>
        <v>250</v>
      </c>
      <c r="C15" s="3">
        <v>250</v>
      </c>
      <c r="D15" s="49">
        <v>114</v>
      </c>
      <c r="E15" s="4">
        <f t="shared" si="1"/>
        <v>513</v>
      </c>
      <c r="F15" s="3"/>
      <c r="G15" s="50">
        <v>148</v>
      </c>
      <c r="H15" s="5">
        <f t="shared" si="2"/>
        <v>0</v>
      </c>
      <c r="I15" s="44">
        <f t="shared" si="3"/>
        <v>513</v>
      </c>
      <c r="J15" s="72">
        <f t="shared" si="9"/>
        <v>2.1</v>
      </c>
      <c r="K15" s="60">
        <f t="shared" si="4"/>
        <v>46.481000000000002</v>
      </c>
      <c r="L15" s="60">
        <f t="shared" si="5"/>
        <v>51.3</v>
      </c>
      <c r="M15" s="68">
        <f t="shared" si="6"/>
        <v>97.781000000000006</v>
      </c>
      <c r="N15" s="64">
        <f t="shared" si="7"/>
        <v>610.78099999999995</v>
      </c>
      <c r="O15" s="6">
        <f t="shared" si="8"/>
        <v>21.729111111111099</v>
      </c>
      <c r="P15" s="7"/>
    </row>
    <row r="16" spans="1:16" s="8" customFormat="1" ht="16.5" customHeight="1">
      <c r="A16" s="1" t="s">
        <v>25</v>
      </c>
      <c r="B16" s="2">
        <f t="shared" si="0"/>
        <v>150</v>
      </c>
      <c r="C16" s="3">
        <v>150</v>
      </c>
      <c r="D16" s="49">
        <v>114</v>
      </c>
      <c r="E16" s="4">
        <f t="shared" si="1"/>
        <v>307.8</v>
      </c>
      <c r="F16" s="3"/>
      <c r="G16" s="50">
        <v>148</v>
      </c>
      <c r="H16" s="5">
        <f t="shared" si="2"/>
        <v>0</v>
      </c>
      <c r="I16" s="44">
        <f t="shared" si="3"/>
        <v>307.8</v>
      </c>
      <c r="J16" s="71">
        <f t="shared" si="9"/>
        <v>1.25</v>
      </c>
      <c r="K16" s="60">
        <f t="shared" si="4"/>
        <v>27.667999999999999</v>
      </c>
      <c r="L16" s="60">
        <f t="shared" si="5"/>
        <v>30.78</v>
      </c>
      <c r="M16" s="68">
        <f t="shared" si="6"/>
        <v>58.448</v>
      </c>
      <c r="N16" s="64">
        <f t="shared" si="7"/>
        <v>366.24799999999999</v>
      </c>
      <c r="O16" s="6">
        <f t="shared" si="8"/>
        <v>21.6474074074074</v>
      </c>
      <c r="P16" s="7"/>
    </row>
    <row r="17" spans="1:16" s="8" customFormat="1" ht="16.5" customHeight="1">
      <c r="A17" s="1" t="s">
        <v>26</v>
      </c>
      <c r="B17" s="2">
        <f t="shared" si="0"/>
        <v>180</v>
      </c>
      <c r="C17" s="3">
        <v>180</v>
      </c>
      <c r="D17" s="49">
        <v>114</v>
      </c>
      <c r="E17" s="4">
        <f t="shared" si="1"/>
        <v>369.36</v>
      </c>
      <c r="F17" s="3"/>
      <c r="G17" s="50">
        <v>148</v>
      </c>
      <c r="H17" s="5">
        <f t="shared" si="2"/>
        <v>0</v>
      </c>
      <c r="I17" s="44">
        <f t="shared" si="3"/>
        <v>369.36</v>
      </c>
      <c r="J17" s="71">
        <f t="shared" si="9"/>
        <v>1.5</v>
      </c>
      <c r="K17" s="60">
        <f t="shared" si="4"/>
        <v>33.201000000000001</v>
      </c>
      <c r="L17" s="60">
        <f t="shared" si="5"/>
        <v>36.936</v>
      </c>
      <c r="M17" s="68">
        <f t="shared" si="6"/>
        <v>70.137</v>
      </c>
      <c r="N17" s="64">
        <f t="shared" si="7"/>
        <v>439.49700000000001</v>
      </c>
      <c r="O17" s="6">
        <f t="shared" si="8"/>
        <v>21.647222222222201</v>
      </c>
      <c r="P17" s="7"/>
    </row>
    <row r="18" spans="1:16" s="8" customFormat="1" ht="36.75" customHeight="1">
      <c r="A18" s="1" t="s">
        <v>30</v>
      </c>
      <c r="B18" s="2">
        <f t="shared" si="0"/>
        <v>100</v>
      </c>
      <c r="C18" s="3">
        <v>100</v>
      </c>
      <c r="D18" s="49">
        <v>114</v>
      </c>
      <c r="E18" s="4">
        <f t="shared" si="1"/>
        <v>205.2</v>
      </c>
      <c r="F18" s="3"/>
      <c r="G18" s="50">
        <v>148</v>
      </c>
      <c r="H18" s="5">
        <f t="shared" si="2"/>
        <v>0</v>
      </c>
      <c r="I18" s="44">
        <f t="shared" si="3"/>
        <v>205.2</v>
      </c>
      <c r="J18" s="71">
        <f t="shared" si="9"/>
        <v>0.83</v>
      </c>
      <c r="K18" s="60">
        <f t="shared" si="4"/>
        <v>18.370999999999999</v>
      </c>
      <c r="L18" s="63">
        <f>(E18+H18)*10%+0.082</f>
        <v>20.602</v>
      </c>
      <c r="M18" s="68">
        <f t="shared" si="6"/>
        <v>38.972999999999999</v>
      </c>
      <c r="N18" s="64">
        <f t="shared" si="7"/>
        <v>244.173</v>
      </c>
      <c r="O18" s="6">
        <f t="shared" si="8"/>
        <v>21.651666666666699</v>
      </c>
      <c r="P18" s="7"/>
    </row>
    <row r="19" spans="1:16" s="8" customFormat="1" ht="57.75" customHeight="1">
      <c r="A19" s="42" t="s">
        <v>28</v>
      </c>
      <c r="B19" s="36">
        <f>SUM(B6:B18)</f>
        <v>2280</v>
      </c>
      <c r="C19" s="36">
        <f>SUM(C6:C18)</f>
        <v>2280</v>
      </c>
      <c r="D19" s="53">
        <v>114</v>
      </c>
      <c r="E19" s="37">
        <f>SUM(E6:E18)</f>
        <v>4678.5600000000004</v>
      </c>
      <c r="F19" s="38"/>
      <c r="G19" s="54">
        <v>148</v>
      </c>
      <c r="H19" s="39">
        <f t="shared" ref="H19:N19" si="10">SUM(H6:H18)</f>
        <v>0</v>
      </c>
      <c r="I19" s="45">
        <f t="shared" si="10"/>
        <v>4678.5600000000004</v>
      </c>
      <c r="J19" s="59">
        <f>SUM(J6:J18)</f>
        <v>19.059999999999999</v>
      </c>
      <c r="K19" s="40">
        <f t="shared" si="10"/>
        <v>421.875</v>
      </c>
      <c r="L19" s="41">
        <f>SUM(L6:L18)</f>
        <v>467.93799999999999</v>
      </c>
      <c r="M19" s="69">
        <f t="shared" si="10"/>
        <v>889.81299999999999</v>
      </c>
      <c r="N19" s="66">
        <f t="shared" si="10"/>
        <v>5568.3729999999996</v>
      </c>
      <c r="O19" s="6"/>
      <c r="P19" s="7"/>
    </row>
    <row r="20" spans="1:16" s="8" customFormat="1" ht="173.25">
      <c r="A20" s="35" t="s">
        <v>29</v>
      </c>
      <c r="B20" s="36">
        <f>C20+F20</f>
        <v>8460</v>
      </c>
      <c r="C20" s="38">
        <v>8317</v>
      </c>
      <c r="D20" s="53">
        <v>114</v>
      </c>
      <c r="E20" s="37">
        <f>C20*D20*18/1000</f>
        <v>17066.484</v>
      </c>
      <c r="F20" s="38">
        <v>143</v>
      </c>
      <c r="G20" s="54">
        <v>148</v>
      </c>
      <c r="H20" s="43">
        <f t="shared" ref="H20" si="11">F20*G20*18/1000</f>
        <v>380.952</v>
      </c>
      <c r="I20" s="46">
        <f t="shared" si="3"/>
        <v>17447.436000000002</v>
      </c>
      <c r="J20" s="73">
        <f>B20/120</f>
        <v>70.5</v>
      </c>
      <c r="K20" s="40">
        <f>17000*1.302/1000*J20</f>
        <v>1560.4469999999999</v>
      </c>
      <c r="L20" s="41">
        <f t="shared" ref="L20" si="12">(E20+H20)*10%</f>
        <v>1744.7436</v>
      </c>
      <c r="M20" s="69">
        <f t="shared" si="6"/>
        <v>3305.1909999999998</v>
      </c>
      <c r="N20" s="66">
        <f t="shared" si="7"/>
        <v>20752.627</v>
      </c>
      <c r="O20" s="6">
        <f t="shared" si="8"/>
        <v>22.077879310114501</v>
      </c>
      <c r="P20" s="7"/>
    </row>
    <row r="21" spans="1:16" s="20" customFormat="1" ht="15.75">
      <c r="A21" s="13" t="s">
        <v>11</v>
      </c>
      <c r="B21" s="14">
        <f>B19+B20</f>
        <v>10740</v>
      </c>
      <c r="C21" s="14">
        <f>C19+C20</f>
        <v>10597</v>
      </c>
      <c r="D21" s="55"/>
      <c r="E21" s="15">
        <f>E19+E20</f>
        <v>21745.044000000002</v>
      </c>
      <c r="F21" s="14">
        <f>F19+F20</f>
        <v>143</v>
      </c>
      <c r="G21" s="56"/>
      <c r="H21" s="16">
        <f>SUM(H6:H20)</f>
        <v>380.952</v>
      </c>
      <c r="I21" s="47">
        <f t="shared" ref="I21:M21" si="13">I19+I20</f>
        <v>22125.995999999999</v>
      </c>
      <c r="J21" s="17">
        <f t="shared" si="13"/>
        <v>89.56</v>
      </c>
      <c r="K21" s="18">
        <f t="shared" si="13"/>
        <v>1982.3219999999999</v>
      </c>
      <c r="L21" s="19">
        <f t="shared" si="13"/>
        <v>2212.6815999999999</v>
      </c>
      <c r="M21" s="70">
        <f t="shared" si="13"/>
        <v>4195.0039999999999</v>
      </c>
      <c r="N21" s="67">
        <f>N19+N20</f>
        <v>26321</v>
      </c>
      <c r="P21" s="21"/>
    </row>
    <row r="22" spans="1:16" s="8" customFormat="1" ht="21" customHeight="1">
      <c r="A22" s="22"/>
      <c r="B22" s="23">
        <v>10740</v>
      </c>
      <c r="C22" s="24">
        <v>10597</v>
      </c>
      <c r="D22" s="25"/>
      <c r="E22" s="26"/>
      <c r="F22" s="24">
        <v>143</v>
      </c>
      <c r="G22" s="27"/>
      <c r="H22" s="28"/>
      <c r="I22" s="28"/>
      <c r="J22" s="29"/>
      <c r="K22" s="30"/>
      <c r="L22" s="30"/>
      <c r="M22" s="31" t="s">
        <v>12</v>
      </c>
      <c r="N22" s="30">
        <v>26321</v>
      </c>
      <c r="P22" s="7"/>
    </row>
    <row r="23" spans="1:16">
      <c r="B23" s="58">
        <f>B22-B19</f>
        <v>8460</v>
      </c>
      <c r="C23" s="58">
        <f t="shared" ref="C23:F23" si="14">C22-C19</f>
        <v>8317</v>
      </c>
      <c r="D23" s="58"/>
      <c r="E23" s="58"/>
      <c r="F23" s="58">
        <f t="shared" si="14"/>
        <v>143</v>
      </c>
      <c r="N23" s="33">
        <f>N22-N21</f>
        <v>0</v>
      </c>
    </row>
  </sheetData>
  <mergeCells count="15">
    <mergeCell ref="N4:N5"/>
    <mergeCell ref="A1:M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25" right="0.25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по учреж на 10.05.19</vt:lpstr>
      <vt:lpstr>'расчет по учреж на 10.05.19'!Область_печати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</dc:creator>
  <cp:lastModifiedBy>trishina.ov</cp:lastModifiedBy>
  <cp:lastPrinted>2019-04-15T10:35:08Z</cp:lastPrinted>
  <dcterms:created xsi:type="dcterms:W3CDTF">2019-03-12T12:32:08Z</dcterms:created>
  <dcterms:modified xsi:type="dcterms:W3CDTF">2019-05-31T04:50:38Z</dcterms:modified>
</cp:coreProperties>
</file>