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15180" windowHeight="628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Лист1!$11:$12</definedName>
    <definedName name="_xlnm.Print_Area" localSheetId="0">Лист1!$A$1:$U$90</definedName>
  </definedNames>
  <calcPr calcId="125725"/>
</workbook>
</file>

<file path=xl/calcChain.xml><?xml version="1.0" encoding="utf-8"?>
<calcChain xmlns="http://schemas.openxmlformats.org/spreadsheetml/2006/main">
  <c r="P59" i="1"/>
  <c r="P49" s="1"/>
  <c r="Q60"/>
  <c r="K51"/>
  <c r="K57"/>
  <c r="U87" l="1"/>
  <c r="U83"/>
  <c r="K86" l="1"/>
  <c r="K32" l="1"/>
  <c r="K18"/>
  <c r="J18" l="1"/>
  <c r="Q29"/>
  <c r="P25"/>
  <c r="Q83"/>
  <c r="P80"/>
  <c r="P90" l="1"/>
  <c r="Q85"/>
  <c r="K87"/>
  <c r="K80"/>
  <c r="K72"/>
  <c r="K64" s="1"/>
  <c r="K59"/>
  <c r="K54"/>
  <c r="K42"/>
  <c r="K35"/>
  <c r="K31"/>
  <c r="K25"/>
  <c r="K20"/>
  <c r="K16"/>
  <c r="K13"/>
  <c r="L88"/>
  <c r="L85"/>
  <c r="L84"/>
  <c r="L82"/>
  <c r="L81"/>
  <c r="L79"/>
  <c r="L78"/>
  <c r="L77"/>
  <c r="L76"/>
  <c r="L75"/>
  <c r="L74"/>
  <c r="L73"/>
  <c r="L70"/>
  <c r="L69"/>
  <c r="L68"/>
  <c r="L67"/>
  <c r="L63"/>
  <c r="L62"/>
  <c r="L58"/>
  <c r="L53"/>
  <c r="L55"/>
  <c r="L52"/>
  <c r="L50"/>
  <c r="L48"/>
  <c r="L47"/>
  <c r="L44"/>
  <c r="L43"/>
  <c r="L37"/>
  <c r="L38"/>
  <c r="L39"/>
  <c r="L40"/>
  <c r="L34"/>
  <c r="L33"/>
  <c r="L30"/>
  <c r="L27"/>
  <c r="L29"/>
  <c r="L26"/>
  <c r="L22"/>
  <c r="L23"/>
  <c r="L24"/>
  <c r="L21"/>
  <c r="L17"/>
  <c r="L14"/>
  <c r="K49" l="1"/>
  <c r="K90"/>
  <c r="J89"/>
  <c r="L89" s="1"/>
  <c r="R87" l="1"/>
  <c r="S87"/>
  <c r="T87"/>
  <c r="Q87"/>
  <c r="J87"/>
  <c r="F87"/>
  <c r="L87"/>
  <c r="J28" l="1"/>
  <c r="L28" s="1"/>
  <c r="J16" l="1"/>
  <c r="J20"/>
  <c r="J31"/>
  <c r="J35"/>
  <c r="J42"/>
  <c r="J54"/>
  <c r="J49" s="1"/>
  <c r="J59"/>
  <c r="J72"/>
  <c r="J64" s="1"/>
  <c r="J80"/>
  <c r="J25" l="1"/>
  <c r="J13"/>
  <c r="I60"/>
  <c r="L60" s="1"/>
  <c r="H54"/>
  <c r="I56"/>
  <c r="L56" s="1"/>
  <c r="I59" l="1"/>
  <c r="I54"/>
  <c r="J90"/>
  <c r="L25"/>
  <c r="I15"/>
  <c r="L15" s="1"/>
  <c r="L13" s="1"/>
  <c r="Q70" l="1"/>
  <c r="G64" l="1"/>
  <c r="H64"/>
  <c r="I64"/>
  <c r="I32"/>
  <c r="I42"/>
  <c r="G25"/>
  <c r="H25"/>
  <c r="I25"/>
  <c r="E20"/>
  <c r="F20"/>
  <c r="G20"/>
  <c r="H20"/>
  <c r="I20"/>
  <c r="I16"/>
  <c r="E51" l="1"/>
  <c r="F51"/>
  <c r="G51"/>
  <c r="H51"/>
  <c r="I51"/>
  <c r="I49" s="1"/>
  <c r="I35"/>
  <c r="I31"/>
  <c r="I13"/>
  <c r="H18"/>
  <c r="H45"/>
  <c r="I90" l="1"/>
  <c r="H42"/>
  <c r="H41"/>
  <c r="L41" s="1"/>
  <c r="H59"/>
  <c r="H36"/>
  <c r="H35" s="1"/>
  <c r="F13"/>
  <c r="G13"/>
  <c r="H13"/>
  <c r="H16" l="1"/>
  <c r="H49"/>
  <c r="P110"/>
  <c r="Q47"/>
  <c r="H31" l="1"/>
  <c r="H90" s="1"/>
  <c r="G32"/>
  <c r="G45" l="1"/>
  <c r="G86" l="1"/>
  <c r="O86"/>
  <c r="U41"/>
  <c r="Q41"/>
  <c r="L51" l="1"/>
  <c r="G80"/>
  <c r="G59"/>
  <c r="G57"/>
  <c r="G54"/>
  <c r="G42"/>
  <c r="G35"/>
  <c r="G31"/>
  <c r="G16"/>
  <c r="G49" l="1"/>
  <c r="G90" s="1"/>
  <c r="F86"/>
  <c r="L86" s="1"/>
  <c r="F45"/>
  <c r="L45" s="1"/>
  <c r="F42" l="1"/>
  <c r="F25" l="1"/>
  <c r="O87"/>
  <c r="T86"/>
  <c r="U86" s="1"/>
  <c r="Q86"/>
  <c r="T80"/>
  <c r="T72"/>
  <c r="T64" s="1"/>
  <c r="T59"/>
  <c r="T57"/>
  <c r="T54"/>
  <c r="T51"/>
  <c r="T42"/>
  <c r="T35"/>
  <c r="T31"/>
  <c r="T25"/>
  <c r="T20"/>
  <c r="T16"/>
  <c r="T13"/>
  <c r="O80"/>
  <c r="O72"/>
  <c r="O64" s="1"/>
  <c r="O59"/>
  <c r="O57"/>
  <c r="O54"/>
  <c r="O51"/>
  <c r="O42"/>
  <c r="O35"/>
  <c r="O31"/>
  <c r="O25"/>
  <c r="O20"/>
  <c r="O16"/>
  <c r="O13"/>
  <c r="F71"/>
  <c r="F66"/>
  <c r="F54"/>
  <c r="F57"/>
  <c r="F59"/>
  <c r="L61"/>
  <c r="F36"/>
  <c r="L36" s="1"/>
  <c r="L35" s="1"/>
  <c r="F46"/>
  <c r="L46" s="1"/>
  <c r="F83"/>
  <c r="L83" s="1"/>
  <c r="F19"/>
  <c r="L19" s="1"/>
  <c r="F32"/>
  <c r="L32" s="1"/>
  <c r="F18"/>
  <c r="L18" s="1"/>
  <c r="L16" s="1"/>
  <c r="E71"/>
  <c r="L71" s="1"/>
  <c r="E66"/>
  <c r="L66" s="1"/>
  <c r="E65"/>
  <c r="L65" s="1"/>
  <c r="T90" l="1"/>
  <c r="F80"/>
  <c r="F16"/>
  <c r="F35"/>
  <c r="F64"/>
  <c r="F31"/>
  <c r="O49"/>
  <c r="O90" s="1"/>
  <c r="T49"/>
  <c r="F49"/>
  <c r="U85"/>
  <c r="U84"/>
  <c r="U82"/>
  <c r="U81"/>
  <c r="U80" s="1"/>
  <c r="S80"/>
  <c r="U79"/>
  <c r="U78"/>
  <c r="U77"/>
  <c r="U76"/>
  <c r="U75"/>
  <c r="U74"/>
  <c r="U73"/>
  <c r="S72"/>
  <c r="S64" s="1"/>
  <c r="U71"/>
  <c r="U70"/>
  <c r="U69"/>
  <c r="U68"/>
  <c r="U67"/>
  <c r="U66"/>
  <c r="U65"/>
  <c r="U63"/>
  <c r="U62"/>
  <c r="U61"/>
  <c r="U60"/>
  <c r="U59" s="1"/>
  <c r="S59"/>
  <c r="U58"/>
  <c r="U57" s="1"/>
  <c r="S57"/>
  <c r="U56"/>
  <c r="U55"/>
  <c r="S54"/>
  <c r="U53"/>
  <c r="U52"/>
  <c r="S51"/>
  <c r="U50"/>
  <c r="U48"/>
  <c r="U47"/>
  <c r="U46"/>
  <c r="U45"/>
  <c r="U44"/>
  <c r="U43"/>
  <c r="S42"/>
  <c r="U40"/>
  <c r="U39"/>
  <c r="U38"/>
  <c r="U37"/>
  <c r="U36"/>
  <c r="S35"/>
  <c r="U34"/>
  <c r="U33"/>
  <c r="U32"/>
  <c r="S31"/>
  <c r="U30"/>
  <c r="U29"/>
  <c r="U28"/>
  <c r="U27"/>
  <c r="U26"/>
  <c r="S25"/>
  <c r="U24"/>
  <c r="U23"/>
  <c r="U22"/>
  <c r="U21"/>
  <c r="S20"/>
  <c r="U19"/>
  <c r="U18"/>
  <c r="U17"/>
  <c r="S16"/>
  <c r="U15"/>
  <c r="U14"/>
  <c r="S13"/>
  <c r="Q84"/>
  <c r="Q82"/>
  <c r="Q81"/>
  <c r="N80"/>
  <c r="Q79"/>
  <c r="Q78"/>
  <c r="Q77"/>
  <c r="Q76"/>
  <c r="Q75"/>
  <c r="Q74"/>
  <c r="Q73"/>
  <c r="N72"/>
  <c r="N64" s="1"/>
  <c r="Q71"/>
  <c r="Q69"/>
  <c r="Q68"/>
  <c r="Q67"/>
  <c r="Q66"/>
  <c r="Q65"/>
  <c r="Q63"/>
  <c r="Q62"/>
  <c r="Q61"/>
  <c r="Q59"/>
  <c r="N59"/>
  <c r="Q58"/>
  <c r="Q57" s="1"/>
  <c r="N57"/>
  <c r="Q56"/>
  <c r="Q55"/>
  <c r="N54"/>
  <c r="Q53"/>
  <c r="Q52"/>
  <c r="N51"/>
  <c r="Q50"/>
  <c r="Q48"/>
  <c r="Q46"/>
  <c r="Q45"/>
  <c r="Q44"/>
  <c r="Q43"/>
  <c r="N42"/>
  <c r="Q40"/>
  <c r="Q39"/>
  <c r="Q38"/>
  <c r="Q37"/>
  <c r="Q36"/>
  <c r="N35"/>
  <c r="Q34"/>
  <c r="Q33"/>
  <c r="Q32"/>
  <c r="N31"/>
  <c r="Q30"/>
  <c r="Q28"/>
  <c r="Q27"/>
  <c r="Q26"/>
  <c r="N25"/>
  <c r="Q24"/>
  <c r="Q23"/>
  <c r="Q22"/>
  <c r="Q21"/>
  <c r="N20"/>
  <c r="Q19"/>
  <c r="Q18"/>
  <c r="Q17"/>
  <c r="N16"/>
  <c r="Q15"/>
  <c r="Q14"/>
  <c r="N13"/>
  <c r="E80"/>
  <c r="E72"/>
  <c r="E64" s="1"/>
  <c r="L59"/>
  <c r="E59"/>
  <c r="L57"/>
  <c r="E57"/>
  <c r="D57"/>
  <c r="E54"/>
  <c r="E42"/>
  <c r="E35"/>
  <c r="E31"/>
  <c r="E25"/>
  <c r="E13"/>
  <c r="E16"/>
  <c r="D25"/>
  <c r="F90" l="1"/>
  <c r="U72"/>
  <c r="U64" s="1"/>
  <c r="L31"/>
  <c r="E49"/>
  <c r="E90" s="1"/>
  <c r="N49"/>
  <c r="N90" s="1"/>
  <c r="U31"/>
  <c r="Q31"/>
  <c r="U13"/>
  <c r="U42"/>
  <c r="Q80"/>
  <c r="L54"/>
  <c r="L49" s="1"/>
  <c r="Q54"/>
  <c r="Q25"/>
  <c r="U20"/>
  <c r="U16"/>
  <c r="Q13"/>
  <c r="Q72"/>
  <c r="Q64" s="1"/>
  <c r="U25"/>
  <c r="U54"/>
  <c r="L80"/>
  <c r="Q16"/>
  <c r="Q20"/>
  <c r="Q42"/>
  <c r="U35"/>
  <c r="L42"/>
  <c r="Q35"/>
  <c r="U51"/>
  <c r="S49"/>
  <c r="S90" s="1"/>
  <c r="L72"/>
  <c r="L64" s="1"/>
  <c r="Q51"/>
  <c r="L20"/>
  <c r="R25"/>
  <c r="M25"/>
  <c r="U90" l="1"/>
  <c r="L90"/>
  <c r="Q49"/>
  <c r="Q90" s="1"/>
  <c r="U49"/>
  <c r="D80"/>
  <c r="R80"/>
  <c r="M80"/>
  <c r="R57" l="1"/>
  <c r="R72" l="1"/>
  <c r="R59"/>
  <c r="M59"/>
  <c r="D59"/>
  <c r="D54"/>
  <c r="D51"/>
  <c r="D16"/>
  <c r="R13"/>
  <c r="M13"/>
  <c r="R64" l="1"/>
  <c r="D13"/>
  <c r="M72" l="1"/>
  <c r="R54"/>
  <c r="R35"/>
  <c r="R31"/>
  <c r="R20"/>
  <c r="R16"/>
  <c r="M20"/>
  <c r="M16"/>
  <c r="M31"/>
  <c r="M54"/>
  <c r="D72"/>
  <c r="D42"/>
  <c r="D35"/>
  <c r="D31"/>
  <c r="D20"/>
  <c r="M64" l="1"/>
  <c r="D64"/>
  <c r="R42"/>
  <c r="R51"/>
  <c r="M51"/>
  <c r="M35"/>
  <c r="D49"/>
  <c r="D90" l="1"/>
  <c r="E91" s="1"/>
  <c r="F91" s="1"/>
  <c r="G91" s="1"/>
  <c r="H91" s="1"/>
  <c r="I91" s="1"/>
  <c r="J91" s="1"/>
  <c r="K91" s="1"/>
  <c r="R49"/>
  <c r="R90" s="1"/>
  <c r="M49"/>
  <c r="M90" l="1"/>
  <c r="N91" s="1"/>
  <c r="O91" s="1"/>
  <c r="P91" s="1"/>
  <c r="S91"/>
  <c r="T91" s="1"/>
</calcChain>
</file>

<file path=xl/sharedStrings.xml><?xml version="1.0" encoding="utf-8"?>
<sst xmlns="http://schemas.openxmlformats.org/spreadsheetml/2006/main" count="125" uniqueCount="120">
  <si>
    <t>№ п/п</t>
  </si>
  <si>
    <t>Наименование программы</t>
  </si>
  <si>
    <t>Сумма, тыс. руб.</t>
  </si>
  <si>
    <t>Муниципальная программа «Культура Тольятти (2014-2018гг.)»</t>
  </si>
  <si>
    <t>Муниципальная программа организации работы с детьми и молодежью в городском округе Тольятти «Молодежь Тольятти» на 2014-2020гг.</t>
  </si>
  <si>
    <t>Муниципальная программа «Формирование беспрепятственного доступа инвалидов и других маломобильных групп населения к объектам социальной инфраструктуры на территории городского округа Тольятти на 2014-2020 годы»</t>
  </si>
  <si>
    <t>Муниципальная программа «Защита населения и территорий от чрезвычайных ситуаций в мирное и военное время, обеспечение первичных мер пожарной безопасности и безопасности людей на водных объектах в городском округе Тольятти на 2015-2020 годы»</t>
  </si>
  <si>
    <t>Муниципальная программа «Капитальный ремонт многоквартирных домов городского округа Тольятти на 2014-2018 годы»</t>
  </si>
  <si>
    <t>Муниципальная программа «Охрана, защита и воспроизводство лесов, расположенных в границах городского округа Тольятти, на 2014-2018 годы»</t>
  </si>
  <si>
    <t>Муниципальная программа «Создание условий для развития туризма на территории городского округа Тольятти на 2014-2020гг.»</t>
  </si>
  <si>
    <t>Муниципальная программа «Благоустройство территории городского округа Тольятти на 2015-2024 годы»</t>
  </si>
  <si>
    <t>2018 год</t>
  </si>
  <si>
    <t>ИТОГО</t>
  </si>
  <si>
    <t>Муниципальная программа городского округа Тольятти «Молодой семье - доступное жилье» на 2014-2020гг.</t>
  </si>
  <si>
    <t>2019 год</t>
  </si>
  <si>
    <t>Муниципальная программа «Развитие физической культуры и спорта в городском округе Тольятти на 2017-2021 годы»</t>
  </si>
  <si>
    <t>Муниципальная программа по созданию условий для улучшения качества жизни жителей городского округа Тольятти и обеспечения социальной стабильности на 2017-2019 годы</t>
  </si>
  <si>
    <t>Муниципальная программа мер по профилактике наркомании населения городского округа Тольятти на 2016-2018 годы</t>
  </si>
  <si>
    <t xml:space="preserve">Муниципальная программа «Развитие инфраструктуры градостроительной деятельности городского округа Тольятти на 2017-2022 годы» </t>
  </si>
  <si>
    <t>Муниципальная программа «Развитие информационно-телекоммуникационной инфраструктуры городского округа Тольятти на 2017 – 2021 годы»</t>
  </si>
  <si>
    <t>Муниципальная программа «Профилактика терроризма, экстремизма и иных правонарушений на территории городского округа Тольятти на 2017-2019 годы»</t>
  </si>
  <si>
    <t>Муниципальная программа «Противодействие коррупции в городском округе Тольятти на 2017-2021 годы»</t>
  </si>
  <si>
    <t>Муниципальная программа «Охрана окружающей среды на территории городского округа Тольятти на 2017-2021 годы»</t>
  </si>
  <si>
    <t>Муниципальная программа «Развитие системы образования городского округа Тольятти на 2017-2020 гг.»</t>
  </si>
  <si>
    <t xml:space="preserve">Подпрограмма «Развитие городского пассажирского транспорта в городском округе Тольятти на период 2014-2020гг.» </t>
  </si>
  <si>
    <t>Подпрограмма «Развитие муниципальной службы в городском округе Тольятти на 2017-2022 годы»</t>
  </si>
  <si>
    <t>Муниципальная программа «Развитие транспортной системы и дорожного хозяйства городского округа Тольятти на 2014-2020гг.», в том числе:</t>
  </si>
  <si>
    <t>Муниципальная программа «Развитие органов местного самоуправления городского округа Тольятти на 2017-2022 годы», в том числе:</t>
  </si>
  <si>
    <r>
      <t xml:space="preserve">Подпрограмма </t>
    </r>
    <r>
      <rPr>
        <sz val="11"/>
        <rFont val="Calibri"/>
        <family val="2"/>
        <charset val="204"/>
      </rPr>
      <t>«</t>
    </r>
    <r>
      <rPr>
        <i/>
        <sz val="11"/>
        <rFont val="Times New Roman"/>
        <family val="1"/>
        <charset val="204"/>
      </rPr>
      <t>Повышение безопасности дорожного движения на период 2014-2020 гг.</t>
    </r>
    <r>
      <rPr>
        <sz val="11"/>
        <rFont val="Calibri"/>
        <family val="2"/>
        <charset val="204"/>
      </rPr>
      <t>»</t>
    </r>
    <r>
      <rPr>
        <i/>
        <sz val="11"/>
        <rFont val="Times New Roman"/>
        <family val="1"/>
        <charset val="204"/>
      </rPr>
      <t xml:space="preserve">                      </t>
    </r>
  </si>
  <si>
    <r>
      <t xml:space="preserve">Подпрограмма </t>
    </r>
    <r>
      <rPr>
        <sz val="11"/>
        <rFont val="Calibri"/>
        <family val="2"/>
        <charset val="204"/>
      </rPr>
      <t>«</t>
    </r>
    <r>
      <rPr>
        <i/>
        <sz val="11"/>
        <rFont val="Times New Roman"/>
        <family val="1"/>
        <charset val="204"/>
      </rPr>
      <t>Модернизация и развитие автомобильных дорог  общего пользования местного значения  городского округа  Тольятти на 2014 -2020 годы</t>
    </r>
    <r>
      <rPr>
        <sz val="11"/>
        <rFont val="Calibri"/>
        <family val="2"/>
        <charset val="204"/>
      </rPr>
      <t>»</t>
    </r>
  </si>
  <si>
    <t xml:space="preserve">Подпрограмма «Содержание улично-дорожной сети городского округа Тольятти на 2014-2020гг.» 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</si>
  <si>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</si>
  <si>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</si>
  <si>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</si>
  <si>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</si>
  <si>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</si>
  <si>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</si>
  <si>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</si>
  <si>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</si>
  <si>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</si>
  <si>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</si>
  <si>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110</t>
  </si>
  <si>
    <t>120</t>
  </si>
  <si>
    <t>130</t>
  </si>
  <si>
    <t>140</t>
  </si>
  <si>
    <t>150</t>
  </si>
  <si>
    <t>151</t>
  </si>
  <si>
    <t>155</t>
  </si>
  <si>
    <t>152</t>
  </si>
  <si>
    <t>154</t>
  </si>
  <si>
    <t>160</t>
  </si>
  <si>
    <t>170</t>
  </si>
  <si>
    <t>220</t>
  </si>
  <si>
    <t>221</t>
  </si>
  <si>
    <t>230</t>
  </si>
  <si>
    <t>240</t>
  </si>
  <si>
    <t>260</t>
  </si>
  <si>
    <t>280</t>
  </si>
  <si>
    <t>290</t>
  </si>
  <si>
    <t>320</t>
  </si>
  <si>
    <t>330</t>
  </si>
  <si>
    <t>Приложение  12</t>
  </si>
  <si>
    <t>к решению Думы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</si>
  <si>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</si>
  <si>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</si>
  <si>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</si>
  <si>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</si>
  <si>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</si>
  <si>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</si>
  <si>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</si>
  <si>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</si>
  <si>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</si>
  <si>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</si>
  <si>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</si>
  <si>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</si>
  <si>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</si>
  <si>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</si>
  <si>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</si>
  <si>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</si>
  <si>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</si>
  <si>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</si>
  <si>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</si>
  <si>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</si>
  <si>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</si>
  <si>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</si>
  <si>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</si>
  <si>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</si>
  <si>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</si>
  <si>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</si>
  <si>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270</t>
  </si>
  <si>
    <t>Муниципальная программа «Развитие потребительского рынка в городском округе Тольятти на 2017-2021 годы»</t>
  </si>
  <si>
    <t>153</t>
  </si>
  <si>
    <t>Подпрограмма «Развитие автомобильных дорог городского округа Тольятти, расположенных в зоне застройки индивидуальными жилыми домами на 2014-2020 годы»</t>
  </si>
  <si>
    <t>Муниципальная программа «Содержание и ремонт объектов и сетей инженерной инфраструктуры городского округа Тольятти на 2018-2022 годы»</t>
  </si>
  <si>
    <t>2020 год</t>
  </si>
  <si>
    <t>Муниципальная программа городского округа Тольятти «Развитие малого и среднего предпринимательства городского округа Тольятти на 2018-2022 годы»</t>
  </si>
  <si>
    <t>Муниципальная программа «Ремонт помещений, находящихся в муниципальной собственности городского округа Тольятти, на 2018-2022 годы»</t>
  </si>
  <si>
    <t>Муниципальная программа «Поддержка социально ориентированных некоммерческих организаций, содействие развитию некоммерческих организаций и общественных инициатив на 2015-2020 годы»</t>
  </si>
  <si>
    <t>1 чтение</t>
  </si>
  <si>
    <t>2 чтение</t>
  </si>
  <si>
    <t>Уточнение</t>
  </si>
  <si>
    <t>220-221</t>
  </si>
  <si>
    <t>340</t>
  </si>
  <si>
    <t>27.</t>
  </si>
  <si>
    <t>Муниципальная программа «Формирование современной городской среды на 2018-2022 годы»</t>
  </si>
  <si>
    <t>Муниципальная программа «Тольятти - чистый город» на 2015-2019 годы</t>
  </si>
  <si>
    <t xml:space="preserve">к решению Думы </t>
  </si>
  <si>
    <t>от_______ № ______</t>
  </si>
  <si>
    <t>от 06.12.2017 № 1607</t>
  </si>
  <si>
    <t>1630 от 20.12.18</t>
  </si>
  <si>
    <t>Уточнение февраль</t>
  </si>
  <si>
    <t>Уточнение февраль21</t>
  </si>
  <si>
    <t>всего</t>
  </si>
  <si>
    <t>тест</t>
  </si>
  <si>
    <t>Уточнение 21 марта</t>
  </si>
  <si>
    <t>ПЕРЕЧЕНЬ МУНИЦИПАЛЬНЫХ ПРОГРАММ, ПОДЛЕЖАЩИХ ФИНАНСИРОВАНИЮ ИЗ БЮДЖЕТА ГОРОДСКОГО ОКРУГА ТОЛЬЯТТИ, НА 2018 ГОД И НА ПЛАНОВЫЙ ПЕРИОД 2019 И 2020 ГОДОВ</t>
  </si>
  <si>
    <t>Уточнение на 04.04.</t>
  </si>
  <si>
    <t xml:space="preserve">Уточнение </t>
  </si>
  <si>
    <t>Уточнения на 25.04</t>
  </si>
  <si>
    <t>Приложение 9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</si>
</sst>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2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sz val="11"/>
      <name val="Calibri"/>
      <family val="2"/>
      <charset val="204"/>
    </font>
    <font>
      <b/>
      <i/>
      <sz val="1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i/>
      <sz val="11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87">
    <xf numFmtId="0" fontId="0" fillId="0" borderId="0" xfId="0"/>
    <xf numFmtId="0" fontId="0" fillId="0" borderId="0" xfId="0" applyBorder="1"/>
    <xf numFmtId="0" fontId="6" fillId="0" borderId="0" xfId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wrapText="1"/>
    </xf>
    <xf numFmtId="3" fontId="4" fillId="0" borderId="1" xfId="0" applyNumberFormat="1" applyFont="1" applyFill="1" applyBorder="1"/>
    <xf numFmtId="3" fontId="4" fillId="0" borderId="0" xfId="0" applyNumberFormat="1" applyFont="1" applyFill="1" applyBorder="1"/>
    <xf numFmtId="0" fontId="5" fillId="0" borderId="1" xfId="0" applyFont="1" applyFill="1" applyBorder="1"/>
    <xf numFmtId="0" fontId="7" fillId="0" borderId="0" xfId="0" applyFont="1" applyFill="1" applyBorder="1"/>
    <xf numFmtId="0" fontId="7" fillId="0" borderId="0" xfId="0" applyFont="1" applyFill="1"/>
    <xf numFmtId="0" fontId="8" fillId="0" borderId="1" xfId="0" applyFont="1" applyFill="1" applyBorder="1" applyAlignment="1">
      <alignment wrapText="1"/>
    </xf>
    <xf numFmtId="3" fontId="8" fillId="0" borderId="1" xfId="0" applyNumberFormat="1" applyFont="1" applyFill="1" applyBorder="1"/>
    <xf numFmtId="0" fontId="4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right" vertical="center"/>
    </xf>
    <xf numFmtId="3" fontId="5" fillId="0" borderId="1" xfId="0" applyNumberFormat="1" applyFont="1" applyFill="1" applyBorder="1"/>
    <xf numFmtId="3" fontId="7" fillId="0" borderId="0" xfId="0" applyNumberFormat="1" applyFont="1" applyFill="1" applyBorder="1"/>
    <xf numFmtId="3" fontId="3" fillId="0" borderId="0" xfId="1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0" fontId="4" fillId="0" borderId="0" xfId="1" applyFont="1" applyFill="1" applyAlignment="1"/>
    <xf numFmtId="3" fontId="7" fillId="0" borderId="0" xfId="0" applyNumberFormat="1" applyFont="1" applyFill="1"/>
    <xf numFmtId="0" fontId="4" fillId="0" borderId="1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3" fontId="4" fillId="0" borderId="0" xfId="1" applyNumberFormat="1" applyFont="1" applyFill="1" applyAlignment="1"/>
    <xf numFmtId="0" fontId="4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7" fillId="0" borderId="0" xfId="0" applyFont="1" applyFill="1" applyAlignment="1">
      <alignment horizontal="right"/>
    </xf>
    <xf numFmtId="3" fontId="7" fillId="0" borderId="0" xfId="0" applyNumberFormat="1" applyFont="1" applyFill="1" applyAlignment="1">
      <alignment horizontal="right"/>
    </xf>
    <xf numFmtId="3" fontId="12" fillId="0" borderId="0" xfId="0" applyNumberFormat="1" applyFont="1" applyFill="1"/>
    <xf numFmtId="3" fontId="13" fillId="0" borderId="0" xfId="0" applyNumberFormat="1" applyFont="1" applyFill="1"/>
    <xf numFmtId="0" fontId="7" fillId="0" borderId="0" xfId="0" applyFont="1" applyFill="1" applyBorder="1" applyAlignment="1">
      <alignment horizontal="right"/>
    </xf>
    <xf numFmtId="0" fontId="4" fillId="0" borderId="0" xfId="1" applyFont="1" applyFill="1" applyAlignment="1">
      <alignment horizontal="right"/>
    </xf>
    <xf numFmtId="0" fontId="3" fillId="0" borderId="0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wrapText="1"/>
    </xf>
    <xf numFmtId="0" fontId="11" fillId="0" borderId="1" xfId="0" applyFont="1" applyFill="1" applyBorder="1" applyAlignment="1">
      <alignment wrapText="1"/>
    </xf>
    <xf numFmtId="0" fontId="4" fillId="2" borderId="0" xfId="1" applyFont="1" applyFill="1" applyAlignment="1">
      <alignment horizontal="right"/>
    </xf>
    <xf numFmtId="0" fontId="3" fillId="2" borderId="0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3" fontId="8" fillId="2" borderId="1" xfId="0" applyNumberFormat="1" applyFont="1" applyFill="1" applyBorder="1"/>
    <xf numFmtId="3" fontId="4" fillId="2" borderId="0" xfId="0" applyNumberFormat="1" applyFont="1" applyFill="1" applyBorder="1"/>
    <xf numFmtId="3" fontId="7" fillId="2" borderId="0" xfId="0" applyNumberFormat="1" applyFont="1" applyFill="1" applyBorder="1"/>
    <xf numFmtId="3" fontId="7" fillId="2" borderId="0" xfId="0" applyNumberFormat="1" applyFont="1" applyFill="1"/>
    <xf numFmtId="3" fontId="12" fillId="2" borderId="0" xfId="0" applyNumberFormat="1" applyFont="1" applyFill="1"/>
    <xf numFmtId="0" fontId="7" fillId="2" borderId="0" xfId="0" applyFont="1" applyFill="1"/>
    <xf numFmtId="3" fontId="13" fillId="2" borderId="0" xfId="0" applyNumberFormat="1" applyFont="1" applyFill="1"/>
    <xf numFmtId="3" fontId="8" fillId="2" borderId="0" xfId="0" applyNumberFormat="1" applyFont="1" applyFill="1" applyBorder="1"/>
    <xf numFmtId="0" fontId="4" fillId="3" borderId="0" xfId="1" applyFont="1" applyFill="1" applyAlignment="1">
      <alignment horizontal="right"/>
    </xf>
    <xf numFmtId="0" fontId="3" fillId="3" borderId="0" xfId="1" applyFont="1" applyFill="1" applyBorder="1" applyAlignment="1">
      <alignment horizontal="center" vertical="center" wrapText="1"/>
    </xf>
    <xf numFmtId="0" fontId="3" fillId="3" borderId="4" xfId="1" applyFont="1" applyFill="1" applyBorder="1" applyAlignment="1">
      <alignment horizontal="center" vertical="center" wrapText="1"/>
    </xf>
    <xf numFmtId="3" fontId="4" fillId="3" borderId="1" xfId="0" applyNumberFormat="1" applyFont="1" applyFill="1" applyBorder="1"/>
    <xf numFmtId="3" fontId="8" fillId="3" borderId="1" xfId="0" applyNumberFormat="1" applyFont="1" applyFill="1" applyBorder="1"/>
    <xf numFmtId="3" fontId="5" fillId="3" borderId="1" xfId="0" applyNumberFormat="1" applyFont="1" applyFill="1" applyBorder="1"/>
    <xf numFmtId="3" fontId="4" fillId="3" borderId="0" xfId="0" applyNumberFormat="1" applyFont="1" applyFill="1" applyBorder="1"/>
    <xf numFmtId="3" fontId="7" fillId="3" borderId="0" xfId="0" applyNumberFormat="1" applyFont="1" applyFill="1" applyBorder="1"/>
    <xf numFmtId="3" fontId="7" fillId="3" borderId="0" xfId="0" applyNumberFormat="1" applyFont="1" applyFill="1"/>
    <xf numFmtId="3" fontId="12" fillId="3" borderId="0" xfId="0" applyNumberFormat="1" applyFont="1" applyFill="1"/>
    <xf numFmtId="3" fontId="13" fillId="3" borderId="0" xfId="0" applyNumberFormat="1" applyFont="1" applyFill="1"/>
    <xf numFmtId="0" fontId="7" fillId="3" borderId="0" xfId="0" applyFont="1" applyFill="1"/>
    <xf numFmtId="49" fontId="6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3" fontId="8" fillId="0" borderId="0" xfId="0" applyNumberFormat="1" applyFont="1" applyFill="1" applyBorder="1"/>
    <xf numFmtId="3" fontId="8" fillId="3" borderId="0" xfId="0" applyNumberFormat="1" applyFont="1" applyFill="1" applyBorder="1"/>
    <xf numFmtId="3" fontId="14" fillId="3" borderId="1" xfId="0" applyNumberFormat="1" applyFont="1" applyFill="1" applyBorder="1"/>
    <xf numFmtId="3" fontId="14" fillId="2" borderId="1" xfId="0" applyNumberFormat="1" applyFont="1" applyFill="1" applyBorder="1"/>
    <xf numFmtId="3" fontId="15" fillId="2" borderId="1" xfId="0" applyNumberFormat="1" applyFont="1" applyFill="1" applyBorder="1"/>
    <xf numFmtId="3" fontId="14" fillId="0" borderId="1" xfId="0" applyNumberFormat="1" applyFont="1" applyFill="1" applyBorder="1"/>
    <xf numFmtId="3" fontId="15" fillId="0" borderId="1" xfId="0" applyNumberFormat="1" applyFont="1" applyFill="1" applyBorder="1"/>
    <xf numFmtId="0" fontId="4" fillId="0" borderId="0" xfId="0" applyFont="1" applyFill="1" applyAlignment="1">
      <alignment horizontal="right"/>
    </xf>
    <xf numFmtId="0" fontId="4" fillId="0" borderId="0" xfId="1" applyFont="1" applyFill="1" applyAlignment="1">
      <alignment horizontal="right"/>
    </xf>
    <xf numFmtId="0" fontId="3" fillId="0" borderId="0" xfId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/>
    </xf>
    <xf numFmtId="49" fontId="6" fillId="0" borderId="3" xfId="0" applyNumberFormat="1" applyFont="1" applyFill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/>
    </xf>
    <xf numFmtId="0" fontId="3" fillId="0" borderId="6" xfId="1" applyFont="1" applyFill="1" applyBorder="1" applyAlignment="1">
      <alignment horizontal="center" vertical="center"/>
    </xf>
    <xf numFmtId="0" fontId="3" fillId="0" borderId="7" xfId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U111"/>
  <sheetViews>
    <sheetView showZeros="0" tabSelected="1" view="pageBreakPreview" topLeftCell="B4" zoomScale="90" zoomScaleNormal="100" zoomScaleSheetLayoutView="90" workbookViewId="0">
      <selection activeCell="Q13" sqref="Q13"/>
    </sheetView>
  </sheetViews>
  <sheetFormatPr defaultColWidth="9.140625" defaultRowHeight="15"/>
  <cols>
    <col min="1" max="1" width="11.5703125" style="20" hidden="1" customWidth="1"/>
    <col min="2" max="2" width="5.42578125" style="25" customWidth="1"/>
    <col min="3" max="3" width="54.140625" style="8" customWidth="1"/>
    <col min="4" max="4" width="10.7109375" style="8" hidden="1" customWidth="1"/>
    <col min="5" max="5" width="20.42578125" style="8" hidden="1" customWidth="1"/>
    <col min="6" max="6" width="17.7109375" style="8" hidden="1" customWidth="1"/>
    <col min="7" max="7" width="15.5703125" style="8" hidden="1" customWidth="1"/>
    <col min="8" max="8" width="14.85546875" style="8" hidden="1" customWidth="1"/>
    <col min="9" max="9" width="14.85546875" style="62" hidden="1" customWidth="1"/>
    <col min="10" max="10" width="14.7109375" style="62" hidden="1" customWidth="1"/>
    <col min="11" max="11" width="14.7109375" style="48" hidden="1" customWidth="1"/>
    <col min="12" max="12" width="14.5703125" style="8" customWidth="1"/>
    <col min="13" max="13" width="15.5703125" style="8" hidden="1" customWidth="1"/>
    <col min="14" max="14" width="15.28515625" style="8" hidden="1" customWidth="1"/>
    <col min="15" max="16" width="14.85546875" style="8" hidden="1" customWidth="1"/>
    <col min="17" max="17" width="14.5703125" style="8" customWidth="1"/>
    <col min="18" max="18" width="14.7109375" style="8" hidden="1" customWidth="1"/>
    <col min="19" max="19" width="14.85546875" style="8" hidden="1" customWidth="1"/>
    <col min="20" max="20" width="15.85546875" style="8" hidden="1" customWidth="1"/>
    <col min="21" max="21" width="14.5703125" style="8" customWidth="1"/>
    <col min="22" max="22" width="9.85546875" style="8" bestFit="1" customWidth="1"/>
    <col min="23" max="23" width="9.140625" style="8"/>
    <col min="24" max="24" width="10.140625" style="8" bestFit="1" customWidth="1"/>
    <col min="25" max="16384" width="9.140625" style="8"/>
  </cols>
  <sheetData>
    <row r="1" spans="1:47" ht="15.75">
      <c r="B1" s="72" t="s">
        <v>119</v>
      </c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</row>
    <row r="2" spans="1:47" ht="15.75">
      <c r="B2" s="72" t="s">
        <v>106</v>
      </c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</row>
    <row r="3" spans="1:47" ht="15.75">
      <c r="B3" s="72" t="s">
        <v>107</v>
      </c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</row>
    <row r="4" spans="1:47" ht="15.75">
      <c r="A4" s="14"/>
      <c r="B4" s="34"/>
      <c r="C4" s="34"/>
      <c r="D4" s="34"/>
      <c r="E4" s="34"/>
      <c r="F4" s="34"/>
      <c r="G4" s="34"/>
      <c r="H4" s="34"/>
      <c r="I4" s="51"/>
      <c r="J4" s="51"/>
      <c r="K4" s="40"/>
      <c r="L4" s="34"/>
      <c r="M4" s="34"/>
      <c r="N4" s="34"/>
      <c r="O4" s="34"/>
      <c r="P4" s="34"/>
      <c r="Q4" s="34"/>
      <c r="R4" s="34"/>
      <c r="S4" s="34"/>
      <c r="T4" s="34"/>
      <c r="U4" s="34"/>
    </row>
    <row r="5" spans="1:47" ht="15.75">
      <c r="A5" s="73" t="s">
        <v>61</v>
      </c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</row>
    <row r="6" spans="1:47" ht="15.75">
      <c r="A6" s="73" t="s">
        <v>62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3"/>
    </row>
    <row r="7" spans="1:47" ht="15.75">
      <c r="A7" s="73" t="s">
        <v>108</v>
      </c>
      <c r="B7" s="73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73"/>
      <c r="T7" s="73"/>
      <c r="U7" s="73"/>
    </row>
    <row r="8" spans="1:47" ht="15.75">
      <c r="A8" s="34"/>
      <c r="B8" s="34"/>
      <c r="C8" s="34"/>
      <c r="D8" s="34"/>
      <c r="E8" s="34"/>
      <c r="F8" s="34"/>
      <c r="G8" s="34"/>
      <c r="H8" s="34"/>
      <c r="I8" s="51"/>
      <c r="J8" s="51"/>
      <c r="K8" s="40"/>
      <c r="L8" s="34"/>
      <c r="M8" s="34"/>
      <c r="N8" s="34"/>
      <c r="O8" s="34"/>
      <c r="P8" s="34"/>
      <c r="Q8" s="34"/>
      <c r="R8" s="34"/>
      <c r="S8" s="34"/>
      <c r="T8" s="34"/>
      <c r="U8" s="34"/>
    </row>
    <row r="9" spans="1:47" s="7" customFormat="1" ht="72.75" customHeight="1">
      <c r="A9" s="74" t="s">
        <v>115</v>
      </c>
      <c r="B9" s="74"/>
      <c r="C9" s="74"/>
      <c r="D9" s="74"/>
      <c r="E9" s="74"/>
      <c r="F9" s="74"/>
      <c r="G9" s="74"/>
      <c r="H9" s="74"/>
      <c r="I9" s="74"/>
      <c r="J9" s="74"/>
      <c r="K9" s="74"/>
      <c r="L9" s="74"/>
      <c r="M9" s="74"/>
      <c r="N9" s="74"/>
      <c r="O9" s="74"/>
      <c r="P9" s="74"/>
      <c r="Q9" s="74"/>
      <c r="R9" s="74"/>
      <c r="S9" s="74"/>
      <c r="T9" s="74"/>
      <c r="U9" s="74"/>
    </row>
    <row r="10" spans="1:47" ht="18.75">
      <c r="A10" s="2"/>
      <c r="B10" s="35"/>
      <c r="C10" s="35"/>
      <c r="D10" s="35"/>
      <c r="E10" s="35"/>
      <c r="F10" s="35"/>
      <c r="G10" s="35"/>
      <c r="H10" s="35"/>
      <c r="I10" s="52"/>
      <c r="J10" s="52"/>
      <c r="K10" s="41"/>
      <c r="L10" s="17"/>
      <c r="M10" s="35"/>
      <c r="N10" s="35"/>
      <c r="O10" s="35"/>
      <c r="P10" s="35"/>
      <c r="Q10" s="17"/>
      <c r="R10" s="35"/>
      <c r="S10" s="35"/>
      <c r="T10" s="35"/>
      <c r="U10" s="17"/>
    </row>
    <row r="11" spans="1:47" ht="23.25" customHeight="1">
      <c r="A11" s="81"/>
      <c r="B11" s="82" t="s">
        <v>0</v>
      </c>
      <c r="C11" s="82" t="s">
        <v>1</v>
      </c>
      <c r="D11" s="83" t="s">
        <v>2</v>
      </c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5"/>
    </row>
    <row r="12" spans="1:47" ht="48" customHeight="1">
      <c r="A12" s="81"/>
      <c r="B12" s="82"/>
      <c r="C12" s="82"/>
      <c r="D12" s="13" t="s">
        <v>98</v>
      </c>
      <c r="E12" s="13" t="s">
        <v>99</v>
      </c>
      <c r="F12" s="13" t="s">
        <v>109</v>
      </c>
      <c r="G12" s="13" t="s">
        <v>110</v>
      </c>
      <c r="H12" s="13" t="s">
        <v>111</v>
      </c>
      <c r="I12" s="53" t="s">
        <v>114</v>
      </c>
      <c r="J12" s="53" t="s">
        <v>116</v>
      </c>
      <c r="K12" s="42" t="s">
        <v>118</v>
      </c>
      <c r="L12" s="13" t="s">
        <v>11</v>
      </c>
      <c r="M12" s="13" t="s">
        <v>98</v>
      </c>
      <c r="N12" s="13" t="s">
        <v>99</v>
      </c>
      <c r="O12" s="13" t="s">
        <v>100</v>
      </c>
      <c r="P12" s="13" t="s">
        <v>117</v>
      </c>
      <c r="Q12" s="13" t="s">
        <v>14</v>
      </c>
      <c r="R12" s="13" t="s">
        <v>98</v>
      </c>
      <c r="S12" s="13" t="s">
        <v>99</v>
      </c>
      <c r="T12" s="13" t="s">
        <v>100</v>
      </c>
      <c r="U12" s="36" t="s">
        <v>94</v>
      </c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  <c r="AT12" s="21"/>
      <c r="AU12" s="21"/>
    </row>
    <row r="13" spans="1:47" ht="30.75" customHeight="1">
      <c r="A13" s="37" t="s">
        <v>31</v>
      </c>
      <c r="B13" s="11" t="s">
        <v>63</v>
      </c>
      <c r="C13" s="3" t="s">
        <v>3</v>
      </c>
      <c r="D13" s="4">
        <f t="shared" ref="D13:M13" si="0">D14+D15</f>
        <v>706922</v>
      </c>
      <c r="E13" s="4">
        <f t="shared" ref="E13:J13" si="1">E14+E15</f>
        <v>54036</v>
      </c>
      <c r="F13" s="4">
        <f t="shared" si="1"/>
        <v>6434</v>
      </c>
      <c r="G13" s="4">
        <f t="shared" si="1"/>
        <v>0</v>
      </c>
      <c r="H13" s="4">
        <f t="shared" si="1"/>
        <v>5538</v>
      </c>
      <c r="I13" s="54">
        <f t="shared" si="1"/>
        <v>24344</v>
      </c>
      <c r="J13" s="67">
        <f t="shared" si="1"/>
        <v>1970</v>
      </c>
      <c r="K13" s="54">
        <f>SUM(K14:K15)</f>
        <v>15343</v>
      </c>
      <c r="L13" s="4">
        <f>L14+L15</f>
        <v>814587</v>
      </c>
      <c r="M13" s="4">
        <f t="shared" si="0"/>
        <v>0</v>
      </c>
      <c r="N13" s="4">
        <f>N14+N15</f>
        <v>0</v>
      </c>
      <c r="O13" s="4">
        <f>O14+O15</f>
        <v>0</v>
      </c>
      <c r="P13" s="4"/>
      <c r="Q13" s="4">
        <f t="shared" ref="Q13" si="2">Q14+Q15</f>
        <v>0</v>
      </c>
      <c r="R13" s="4">
        <f>R14+R15</f>
        <v>0</v>
      </c>
      <c r="S13" s="4">
        <f>S14+S15</f>
        <v>0</v>
      </c>
      <c r="T13" s="4">
        <f>T14+T15</f>
        <v>0</v>
      </c>
      <c r="U13" s="4">
        <f t="shared" ref="U13" si="3">U14+U15</f>
        <v>0</v>
      </c>
      <c r="V13" s="26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1"/>
      <c r="AO13" s="21"/>
      <c r="AP13" s="21"/>
      <c r="AQ13" s="21"/>
      <c r="AR13" s="21"/>
      <c r="AS13" s="21"/>
      <c r="AT13" s="21"/>
      <c r="AU13" s="21"/>
    </row>
    <row r="14" spans="1:47" ht="28.5" hidden="1" customHeight="1">
      <c r="A14" s="37"/>
      <c r="B14" s="11"/>
      <c r="C14" s="38">
        <v>912</v>
      </c>
      <c r="D14" s="10">
        <v>698942</v>
      </c>
      <c r="E14" s="10">
        <v>54036</v>
      </c>
      <c r="F14" s="4">
        <v>6434</v>
      </c>
      <c r="G14" s="10"/>
      <c r="H14" s="10">
        <v>5538</v>
      </c>
      <c r="I14" s="55">
        <v>2613</v>
      </c>
      <c r="J14" s="55">
        <v>1970</v>
      </c>
      <c r="K14" s="55">
        <v>15343</v>
      </c>
      <c r="L14" s="10">
        <f>D14+E14+F14+G14+H14+I14+J14+K14</f>
        <v>784876</v>
      </c>
      <c r="M14" s="10">
        <v>0</v>
      </c>
      <c r="N14" s="10"/>
      <c r="O14" s="10"/>
      <c r="P14" s="10"/>
      <c r="Q14" s="10">
        <f>M14+N14</f>
        <v>0</v>
      </c>
      <c r="R14" s="10">
        <v>0</v>
      </c>
      <c r="S14" s="10"/>
      <c r="T14" s="10"/>
      <c r="U14" s="10">
        <f>R14+S14</f>
        <v>0</v>
      </c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  <c r="AS14" s="34"/>
      <c r="AT14" s="34"/>
      <c r="AU14" s="34"/>
    </row>
    <row r="15" spans="1:47" ht="29.25" hidden="1" customHeight="1">
      <c r="A15" s="37"/>
      <c r="B15" s="11"/>
      <c r="C15" s="38">
        <v>914</v>
      </c>
      <c r="D15" s="10">
        <v>7980</v>
      </c>
      <c r="E15" s="10"/>
      <c r="F15" s="10"/>
      <c r="G15" s="10"/>
      <c r="H15" s="10"/>
      <c r="I15" s="55">
        <f>29711-7980</f>
        <v>21731</v>
      </c>
      <c r="J15" s="55"/>
      <c r="K15" s="69"/>
      <c r="L15" s="10">
        <f>D15+E15+F15+G15+H15+I15+J15+K15</f>
        <v>29711</v>
      </c>
      <c r="M15" s="10">
        <v>0</v>
      </c>
      <c r="N15" s="10"/>
      <c r="O15" s="10"/>
      <c r="P15" s="10"/>
      <c r="Q15" s="10">
        <f>M15+N15</f>
        <v>0</v>
      </c>
      <c r="R15" s="10">
        <v>0</v>
      </c>
      <c r="S15" s="10"/>
      <c r="T15" s="10"/>
      <c r="U15" s="10">
        <f>R15+S15</f>
        <v>0</v>
      </c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F15" s="34"/>
      <c r="AG15" s="34"/>
      <c r="AH15" s="34"/>
      <c r="AI15" s="34"/>
      <c r="AJ15" s="34"/>
      <c r="AK15" s="34"/>
      <c r="AL15" s="34"/>
      <c r="AM15" s="34"/>
      <c r="AN15" s="34"/>
      <c r="AO15" s="34"/>
      <c r="AP15" s="34"/>
      <c r="AQ15" s="34"/>
      <c r="AR15" s="34"/>
      <c r="AS15" s="34"/>
      <c r="AT15" s="34"/>
      <c r="AU15" s="34"/>
    </row>
    <row r="16" spans="1:47" ht="59.25" customHeight="1">
      <c r="A16" s="37" t="s">
        <v>32</v>
      </c>
      <c r="B16" s="11" t="s">
        <v>64</v>
      </c>
      <c r="C16" s="3" t="s">
        <v>15</v>
      </c>
      <c r="D16" s="4">
        <f t="shared" ref="D16:J16" si="4">D17+D18</f>
        <v>492608</v>
      </c>
      <c r="E16" s="4">
        <f t="shared" si="4"/>
        <v>12022</v>
      </c>
      <c r="F16" s="4">
        <f t="shared" si="4"/>
        <v>10550</v>
      </c>
      <c r="G16" s="4">
        <f t="shared" si="4"/>
        <v>0</v>
      </c>
      <c r="H16" s="4">
        <f t="shared" si="4"/>
        <v>113809</v>
      </c>
      <c r="I16" s="54">
        <f t="shared" si="4"/>
        <v>2254</v>
      </c>
      <c r="J16" s="67">
        <f t="shared" si="4"/>
        <v>2227</v>
      </c>
      <c r="K16" s="54">
        <f>SUM(K17:K18)</f>
        <v>1088</v>
      </c>
      <c r="L16" s="4">
        <f>L17+L18</f>
        <v>634558</v>
      </c>
      <c r="M16" s="4">
        <f t="shared" ref="M16" si="5">M17+M18</f>
        <v>441001</v>
      </c>
      <c r="N16" s="4">
        <f>N17+N18</f>
        <v>0</v>
      </c>
      <c r="O16" s="4">
        <f>O17+O18</f>
        <v>0</v>
      </c>
      <c r="P16" s="4"/>
      <c r="Q16" s="4">
        <f>Q17+Q18</f>
        <v>441001</v>
      </c>
      <c r="R16" s="4">
        <f t="shared" ref="R16" si="6">R17+R18</f>
        <v>454672</v>
      </c>
      <c r="S16" s="4">
        <f>S17+S18</f>
        <v>0</v>
      </c>
      <c r="T16" s="4">
        <f>T17+T18</f>
        <v>0</v>
      </c>
      <c r="U16" s="4">
        <f>U17+U18</f>
        <v>454672</v>
      </c>
      <c r="V16" s="21"/>
      <c r="W16" s="21"/>
      <c r="X16" s="26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21"/>
      <c r="AN16" s="21"/>
      <c r="AO16" s="21"/>
      <c r="AP16" s="21"/>
      <c r="AQ16" s="21"/>
      <c r="AR16" s="21"/>
      <c r="AS16" s="21"/>
      <c r="AT16" s="21"/>
      <c r="AU16" s="21"/>
    </row>
    <row r="17" spans="1:22" hidden="1">
      <c r="A17" s="75"/>
      <c r="B17" s="78"/>
      <c r="C17" s="38">
        <v>914</v>
      </c>
      <c r="D17" s="10">
        <v>0</v>
      </c>
      <c r="E17" s="10"/>
      <c r="F17" s="10"/>
      <c r="G17" s="10"/>
      <c r="H17" s="10"/>
      <c r="I17" s="55"/>
      <c r="J17" s="55"/>
      <c r="K17" s="69"/>
      <c r="L17" s="10">
        <f>D17+E17+F17+G17+H17+I17+J17+K17</f>
        <v>0</v>
      </c>
      <c r="M17" s="10">
        <v>0</v>
      </c>
      <c r="N17" s="10"/>
      <c r="O17" s="10"/>
      <c r="P17" s="10"/>
      <c r="Q17" s="10">
        <f>M17+N17</f>
        <v>0</v>
      </c>
      <c r="R17" s="10">
        <v>0</v>
      </c>
      <c r="S17" s="10"/>
      <c r="T17" s="10"/>
      <c r="U17" s="10">
        <f>R17+S17</f>
        <v>0</v>
      </c>
    </row>
    <row r="18" spans="1:22" hidden="1">
      <c r="A18" s="77"/>
      <c r="B18" s="80"/>
      <c r="C18" s="38">
        <v>917</v>
      </c>
      <c r="D18" s="10">
        <v>492608</v>
      </c>
      <c r="E18" s="10">
        <v>12022</v>
      </c>
      <c r="F18" s="10">
        <f>9909+641</f>
        <v>10550</v>
      </c>
      <c r="G18" s="10"/>
      <c r="H18" s="10">
        <f>5402+102656+5751</f>
        <v>113809</v>
      </c>
      <c r="I18" s="55">
        <v>2254</v>
      </c>
      <c r="J18" s="55">
        <f>2227</f>
        <v>2227</v>
      </c>
      <c r="K18" s="55">
        <f>-1+1089</f>
        <v>1088</v>
      </c>
      <c r="L18" s="10">
        <f>D18+E18+F18+G18+H18+I18+J18+K18</f>
        <v>634558</v>
      </c>
      <c r="M18" s="10">
        <v>441001</v>
      </c>
      <c r="N18" s="10"/>
      <c r="O18" s="10"/>
      <c r="P18" s="10"/>
      <c r="Q18" s="10">
        <f>M18+N18</f>
        <v>441001</v>
      </c>
      <c r="R18" s="10">
        <v>454672</v>
      </c>
      <c r="S18" s="10"/>
      <c r="T18" s="10"/>
      <c r="U18" s="10">
        <f>R18+S18</f>
        <v>454672</v>
      </c>
    </row>
    <row r="19" spans="1:22" ht="49.5" customHeight="1">
      <c r="A19" s="37" t="s">
        <v>33</v>
      </c>
      <c r="B19" s="11" t="s">
        <v>65</v>
      </c>
      <c r="C19" s="3" t="s">
        <v>4</v>
      </c>
      <c r="D19" s="4">
        <v>28803</v>
      </c>
      <c r="E19" s="4"/>
      <c r="F19" s="4">
        <f>1115</f>
        <v>1115</v>
      </c>
      <c r="G19" s="4"/>
      <c r="H19" s="4"/>
      <c r="I19" s="54"/>
      <c r="J19" s="54"/>
      <c r="K19" s="68"/>
      <c r="L19" s="4">
        <f>D19+E19+F19+G19+H19+I19+J19+K19</f>
        <v>29918</v>
      </c>
      <c r="M19" s="4">
        <v>27939</v>
      </c>
      <c r="N19" s="4"/>
      <c r="O19" s="4"/>
      <c r="P19" s="4"/>
      <c r="Q19" s="4">
        <f>M19+N19</f>
        <v>27939</v>
      </c>
      <c r="R19" s="4">
        <v>28803</v>
      </c>
      <c r="S19" s="4"/>
      <c r="T19" s="4"/>
      <c r="U19" s="4">
        <f>R19+S19</f>
        <v>28803</v>
      </c>
    </row>
    <row r="20" spans="1:22" ht="82.5" customHeight="1">
      <c r="A20" s="37" t="s">
        <v>34</v>
      </c>
      <c r="B20" s="11" t="s">
        <v>66</v>
      </c>
      <c r="C20" s="3" t="s">
        <v>5</v>
      </c>
      <c r="D20" s="4">
        <f>SUM(D21:D24)</f>
        <v>3438</v>
      </c>
      <c r="E20" s="4">
        <f t="shared" ref="E20:J20" si="7">SUM(E21:E24)</f>
        <v>0</v>
      </c>
      <c r="F20" s="4">
        <f t="shared" si="7"/>
        <v>0</v>
      </c>
      <c r="G20" s="4">
        <f t="shared" si="7"/>
        <v>0</v>
      </c>
      <c r="H20" s="4">
        <f t="shared" si="7"/>
        <v>0</v>
      </c>
      <c r="I20" s="54">
        <f t="shared" si="7"/>
        <v>0</v>
      </c>
      <c r="J20" s="54">
        <f t="shared" si="7"/>
        <v>0</v>
      </c>
      <c r="K20" s="54">
        <f>SUM(K21:K24)</f>
        <v>-12</v>
      </c>
      <c r="L20" s="4">
        <f>SUM(L21:L24)</f>
        <v>3426</v>
      </c>
      <c r="M20" s="4">
        <f t="shared" ref="M20" si="8">SUM(M21:M24)</f>
        <v>2180</v>
      </c>
      <c r="N20" s="4">
        <f>SUM(N21:N24)</f>
        <v>0</v>
      </c>
      <c r="O20" s="4">
        <f>SUM(O21:O24)</f>
        <v>0</v>
      </c>
      <c r="P20" s="4"/>
      <c r="Q20" s="4">
        <f>SUM(Q21:Q24)</f>
        <v>2180</v>
      </c>
      <c r="R20" s="4">
        <f t="shared" ref="R20" si="9">SUM(R21:R24)</f>
        <v>2180</v>
      </c>
      <c r="S20" s="4">
        <f>SUM(S21:S24)</f>
        <v>0</v>
      </c>
      <c r="T20" s="4">
        <f>SUM(T21:T24)</f>
        <v>0</v>
      </c>
      <c r="U20" s="4">
        <f>SUM(U21:U24)</f>
        <v>2180</v>
      </c>
    </row>
    <row r="21" spans="1:22" ht="15.75" hidden="1" customHeight="1">
      <c r="A21" s="75"/>
      <c r="B21" s="78"/>
      <c r="C21" s="38">
        <v>909</v>
      </c>
      <c r="D21" s="10">
        <v>835</v>
      </c>
      <c r="E21" s="10"/>
      <c r="F21" s="10"/>
      <c r="G21" s="10"/>
      <c r="H21" s="10"/>
      <c r="I21" s="55"/>
      <c r="J21" s="55"/>
      <c r="K21" s="55">
        <v>-12</v>
      </c>
      <c r="L21" s="10">
        <f>D21+E21+F21+G21+H21+I21+J21+K21</f>
        <v>823</v>
      </c>
      <c r="M21" s="10"/>
      <c r="N21" s="10"/>
      <c r="O21" s="10"/>
      <c r="P21" s="10"/>
      <c r="Q21" s="10">
        <f>M21+N21</f>
        <v>0</v>
      </c>
      <c r="R21" s="10"/>
      <c r="S21" s="10"/>
      <c r="T21" s="10"/>
      <c r="U21" s="10">
        <f>R21+S21</f>
        <v>0</v>
      </c>
    </row>
    <row r="22" spans="1:22" ht="15.75" hidden="1" customHeight="1">
      <c r="A22" s="76"/>
      <c r="B22" s="79"/>
      <c r="C22" s="38">
        <v>912</v>
      </c>
      <c r="D22" s="10">
        <v>423</v>
      </c>
      <c r="E22" s="10"/>
      <c r="F22" s="10"/>
      <c r="G22" s="10"/>
      <c r="H22" s="10"/>
      <c r="I22" s="55"/>
      <c r="J22" s="55"/>
      <c r="K22" s="69"/>
      <c r="L22" s="10">
        <f t="shared" ref="L22:L24" si="10">D22+E22+F22+G22+H22+I22+J22+K22</f>
        <v>423</v>
      </c>
      <c r="M22" s="10">
        <v>0</v>
      </c>
      <c r="N22" s="10"/>
      <c r="O22" s="10"/>
      <c r="P22" s="10"/>
      <c r="Q22" s="10">
        <f>M22+N22</f>
        <v>0</v>
      </c>
      <c r="R22" s="10">
        <v>0</v>
      </c>
      <c r="S22" s="10"/>
      <c r="T22" s="10"/>
      <c r="U22" s="10">
        <f>R22+S22</f>
        <v>0</v>
      </c>
    </row>
    <row r="23" spans="1:22" ht="15.75" hidden="1" customHeight="1">
      <c r="A23" s="76"/>
      <c r="B23" s="79"/>
      <c r="C23" s="38">
        <v>917</v>
      </c>
      <c r="D23" s="10">
        <v>384</v>
      </c>
      <c r="E23" s="10"/>
      <c r="F23" s="10"/>
      <c r="G23" s="10"/>
      <c r="H23" s="10"/>
      <c r="I23" s="55"/>
      <c r="J23" s="55"/>
      <c r="K23" s="69"/>
      <c r="L23" s="10">
        <f t="shared" si="10"/>
        <v>384</v>
      </c>
      <c r="M23" s="10">
        <v>384</v>
      </c>
      <c r="N23" s="10"/>
      <c r="O23" s="10"/>
      <c r="P23" s="10"/>
      <c r="Q23" s="10">
        <f>M23+N23</f>
        <v>384</v>
      </c>
      <c r="R23" s="10">
        <v>384</v>
      </c>
      <c r="S23" s="10"/>
      <c r="T23" s="10"/>
      <c r="U23" s="10">
        <f>R23+S23</f>
        <v>384</v>
      </c>
    </row>
    <row r="24" spans="1:22" ht="15.75" hidden="1" customHeight="1">
      <c r="A24" s="77"/>
      <c r="B24" s="80"/>
      <c r="C24" s="38">
        <v>920</v>
      </c>
      <c r="D24" s="10">
        <v>1796</v>
      </c>
      <c r="E24" s="10"/>
      <c r="F24" s="10"/>
      <c r="G24" s="10"/>
      <c r="H24" s="10"/>
      <c r="I24" s="55"/>
      <c r="J24" s="55"/>
      <c r="K24" s="69"/>
      <c r="L24" s="10">
        <f t="shared" si="10"/>
        <v>1796</v>
      </c>
      <c r="M24" s="10">
        <v>1796</v>
      </c>
      <c r="N24" s="10"/>
      <c r="O24" s="10"/>
      <c r="P24" s="10"/>
      <c r="Q24" s="10">
        <f>M24+N24</f>
        <v>1796</v>
      </c>
      <c r="R24" s="10">
        <v>1796</v>
      </c>
      <c r="S24" s="10"/>
      <c r="T24" s="10"/>
      <c r="U24" s="10">
        <f>R24+S24</f>
        <v>1796</v>
      </c>
    </row>
    <row r="25" spans="1:22" ht="70.5" customHeight="1">
      <c r="A25" s="37" t="s">
        <v>35</v>
      </c>
      <c r="B25" s="11" t="s">
        <v>67</v>
      </c>
      <c r="C25" s="3" t="s">
        <v>16</v>
      </c>
      <c r="D25" s="4">
        <f t="shared" ref="D25:U25" si="11">SUM(D26:D29)</f>
        <v>141787</v>
      </c>
      <c r="E25" s="4">
        <f t="shared" si="11"/>
        <v>1092</v>
      </c>
      <c r="F25" s="4">
        <f t="shared" si="11"/>
        <v>18068</v>
      </c>
      <c r="G25" s="4">
        <f t="shared" si="11"/>
        <v>0</v>
      </c>
      <c r="H25" s="4">
        <f t="shared" si="11"/>
        <v>0</v>
      </c>
      <c r="I25" s="54">
        <f t="shared" si="11"/>
        <v>0</v>
      </c>
      <c r="J25" s="67">
        <f t="shared" si="11"/>
        <v>7418</v>
      </c>
      <c r="K25" s="4">
        <f>SUM(K26:K29)</f>
        <v>-12</v>
      </c>
      <c r="L25" s="4">
        <f>SUM(L26:L29)</f>
        <v>168353</v>
      </c>
      <c r="M25" s="4">
        <f t="shared" si="11"/>
        <v>137535</v>
      </c>
      <c r="N25" s="4">
        <f t="shared" ref="N25:Q25" si="12">SUM(N26:N29)</f>
        <v>0</v>
      </c>
      <c r="O25" s="4">
        <f t="shared" ref="O25" si="13">SUM(O26:O29)</f>
        <v>0</v>
      </c>
      <c r="P25" s="4">
        <f t="shared" si="12"/>
        <v>-215</v>
      </c>
      <c r="Q25" s="4">
        <f t="shared" si="12"/>
        <v>137320</v>
      </c>
      <c r="R25" s="4">
        <f t="shared" si="11"/>
        <v>0</v>
      </c>
      <c r="S25" s="4">
        <f t="shared" si="11"/>
        <v>0</v>
      </c>
      <c r="T25" s="4">
        <f t="shared" ref="T25" si="14">SUM(T26:T29)</f>
        <v>0</v>
      </c>
      <c r="U25" s="4">
        <f t="shared" si="11"/>
        <v>0</v>
      </c>
      <c r="V25" s="22"/>
    </row>
    <row r="26" spans="1:22" ht="15.75" hidden="1">
      <c r="A26" s="37"/>
      <c r="B26" s="11"/>
      <c r="C26" s="38">
        <v>913</v>
      </c>
      <c r="D26" s="10">
        <v>76997</v>
      </c>
      <c r="E26" s="10"/>
      <c r="F26" s="10"/>
      <c r="G26" s="10"/>
      <c r="H26" s="10"/>
      <c r="I26" s="55"/>
      <c r="J26" s="55">
        <v>-1629</v>
      </c>
      <c r="K26" s="69"/>
      <c r="L26" s="10">
        <f>D26+E26+F26+G26+H26+I26+J26+K26</f>
        <v>75368</v>
      </c>
      <c r="M26" s="10">
        <v>74688</v>
      </c>
      <c r="N26" s="10"/>
      <c r="O26" s="10"/>
      <c r="P26" s="10"/>
      <c r="Q26" s="10">
        <f>M26+N26</f>
        <v>74688</v>
      </c>
      <c r="R26" s="10"/>
      <c r="S26" s="10"/>
      <c r="T26" s="10"/>
      <c r="U26" s="10">
        <f>R26+S26</f>
        <v>0</v>
      </c>
    </row>
    <row r="27" spans="1:22" ht="15.75" hidden="1">
      <c r="A27" s="37"/>
      <c r="B27" s="11"/>
      <c r="C27" s="38">
        <v>915</v>
      </c>
      <c r="D27" s="10">
        <v>14648</v>
      </c>
      <c r="E27" s="10">
        <v>1092</v>
      </c>
      <c r="F27" s="10">
        <v>18068</v>
      </c>
      <c r="G27" s="10">
        <v>-2955</v>
      </c>
      <c r="H27" s="10"/>
      <c r="I27" s="55"/>
      <c r="J27" s="55"/>
      <c r="K27" s="69"/>
      <c r="L27" s="10">
        <f t="shared" ref="L27:L29" si="15">D27+E27+F27+G27+H27+I27+J27+K27</f>
        <v>30853</v>
      </c>
      <c r="M27" s="10">
        <v>14209</v>
      </c>
      <c r="N27" s="10"/>
      <c r="O27" s="10"/>
      <c r="P27" s="10"/>
      <c r="Q27" s="10">
        <f>M27+N27</f>
        <v>14209</v>
      </c>
      <c r="R27" s="10"/>
      <c r="S27" s="10"/>
      <c r="T27" s="10"/>
      <c r="U27" s="10">
        <f>R27+S27</f>
        <v>0</v>
      </c>
    </row>
    <row r="28" spans="1:22" ht="15.75" hidden="1">
      <c r="A28" s="37"/>
      <c r="B28" s="11"/>
      <c r="C28" s="38">
        <v>921</v>
      </c>
      <c r="D28" s="10">
        <v>49920</v>
      </c>
      <c r="E28" s="10"/>
      <c r="F28" s="10"/>
      <c r="G28" s="10">
        <v>2955</v>
      </c>
      <c r="H28" s="10"/>
      <c r="I28" s="55"/>
      <c r="J28" s="55">
        <f>9267-220</f>
        <v>9047</v>
      </c>
      <c r="K28" s="69"/>
      <c r="L28" s="10">
        <f t="shared" si="15"/>
        <v>61922</v>
      </c>
      <c r="M28" s="10">
        <v>48423</v>
      </c>
      <c r="N28" s="10"/>
      <c r="O28" s="10"/>
      <c r="P28" s="10"/>
      <c r="Q28" s="10">
        <f>M28+N28</f>
        <v>48423</v>
      </c>
      <c r="R28" s="10"/>
      <c r="S28" s="10"/>
      <c r="T28" s="10"/>
      <c r="U28" s="10">
        <f>R28+S28</f>
        <v>0</v>
      </c>
    </row>
    <row r="29" spans="1:22" ht="15.75" hidden="1">
      <c r="A29" s="37"/>
      <c r="B29" s="11"/>
      <c r="C29" s="38">
        <v>924</v>
      </c>
      <c r="D29" s="10">
        <v>222</v>
      </c>
      <c r="E29" s="10"/>
      <c r="F29" s="10"/>
      <c r="G29" s="10"/>
      <c r="H29" s="10"/>
      <c r="I29" s="55"/>
      <c r="J29" s="55"/>
      <c r="K29" s="55">
        <v>-12</v>
      </c>
      <c r="L29" s="10">
        <f t="shared" si="15"/>
        <v>210</v>
      </c>
      <c r="M29" s="10">
        <v>215</v>
      </c>
      <c r="N29" s="10"/>
      <c r="O29" s="10"/>
      <c r="P29" s="10">
        <v>-215</v>
      </c>
      <c r="Q29" s="10">
        <f>M29+N29+P29</f>
        <v>0</v>
      </c>
      <c r="R29" s="10"/>
      <c r="S29" s="10"/>
      <c r="T29" s="10"/>
      <c r="U29" s="10">
        <f>R29+S29</f>
        <v>0</v>
      </c>
    </row>
    <row r="30" spans="1:22" ht="51" customHeight="1">
      <c r="A30" s="37" t="s">
        <v>36</v>
      </c>
      <c r="B30" s="11" t="s">
        <v>68</v>
      </c>
      <c r="C30" s="3" t="s">
        <v>17</v>
      </c>
      <c r="D30" s="4">
        <v>242</v>
      </c>
      <c r="E30" s="4"/>
      <c r="F30" s="4"/>
      <c r="G30" s="4"/>
      <c r="H30" s="4"/>
      <c r="I30" s="54"/>
      <c r="J30" s="54"/>
      <c r="K30" s="68"/>
      <c r="L30" s="4">
        <f>D30+E30+F30+G30+H30+I30+J30+K30</f>
        <v>242</v>
      </c>
      <c r="M30" s="4"/>
      <c r="N30" s="4"/>
      <c r="O30" s="4"/>
      <c r="P30" s="4"/>
      <c r="Q30" s="4">
        <f>M30+N30</f>
        <v>0</v>
      </c>
      <c r="R30" s="4"/>
      <c r="S30" s="4"/>
      <c r="T30" s="4"/>
      <c r="U30" s="4">
        <f>R30+S30</f>
        <v>0</v>
      </c>
    </row>
    <row r="31" spans="1:22" ht="49.5" customHeight="1">
      <c r="A31" s="37" t="s">
        <v>37</v>
      </c>
      <c r="B31" s="11" t="s">
        <v>69</v>
      </c>
      <c r="C31" s="3" t="s">
        <v>23</v>
      </c>
      <c r="D31" s="4">
        <f t="shared" ref="D31:L31" si="16">SUM(D32:D33)</f>
        <v>1999577</v>
      </c>
      <c r="E31" s="4">
        <f t="shared" si="16"/>
        <v>12750</v>
      </c>
      <c r="F31" s="4">
        <f t="shared" si="16"/>
        <v>32037</v>
      </c>
      <c r="G31" s="4">
        <f t="shared" si="16"/>
        <v>857002</v>
      </c>
      <c r="H31" s="4">
        <f t="shared" si="16"/>
        <v>25027</v>
      </c>
      <c r="I31" s="54">
        <f t="shared" si="16"/>
        <v>3123147</v>
      </c>
      <c r="J31" s="54">
        <f t="shared" si="16"/>
        <v>0</v>
      </c>
      <c r="K31" s="54">
        <f t="shared" si="16"/>
        <v>90663</v>
      </c>
      <c r="L31" s="4">
        <f t="shared" si="16"/>
        <v>6140203</v>
      </c>
      <c r="M31" s="4">
        <f>M32+M33</f>
        <v>1798010</v>
      </c>
      <c r="N31" s="4">
        <f>SUM(N32:N33)</f>
        <v>0</v>
      </c>
      <c r="O31" s="4">
        <f>SUM(O32:O33)</f>
        <v>0</v>
      </c>
      <c r="P31" s="4"/>
      <c r="Q31" s="4">
        <f>SUM(Q32:Q33)</f>
        <v>1798010</v>
      </c>
      <c r="R31" s="4">
        <f t="shared" ref="R31" si="17">R32+R33</f>
        <v>1853620</v>
      </c>
      <c r="S31" s="4">
        <f>SUM(S32:S33)</f>
        <v>0</v>
      </c>
      <c r="T31" s="4">
        <f>SUM(T32:T33)</f>
        <v>0</v>
      </c>
      <c r="U31" s="4">
        <f>SUM(U32:U33)</f>
        <v>1853620</v>
      </c>
      <c r="V31" s="22"/>
    </row>
    <row r="32" spans="1:22" hidden="1">
      <c r="A32" s="75"/>
      <c r="B32" s="78"/>
      <c r="C32" s="38">
        <v>913</v>
      </c>
      <c r="D32" s="10">
        <v>1986465</v>
      </c>
      <c r="E32" s="10">
        <v>12750</v>
      </c>
      <c r="F32" s="10">
        <f>32912</f>
        <v>32912</v>
      </c>
      <c r="G32" s="10">
        <f>759715+11623</f>
        <v>771338</v>
      </c>
      <c r="H32" s="10">
        <v>25027</v>
      </c>
      <c r="I32" s="55">
        <f>3076976+37309+6296+2566</f>
        <v>3123147</v>
      </c>
      <c r="J32" s="55"/>
      <c r="K32" s="55">
        <f>3366+87297</f>
        <v>90663</v>
      </c>
      <c r="L32" s="10">
        <f>D32+E32+F32+G32+H32+I32+J32+K32</f>
        <v>6042302</v>
      </c>
      <c r="M32" s="10">
        <v>1798010</v>
      </c>
      <c r="N32" s="10"/>
      <c r="O32" s="10"/>
      <c r="P32" s="10"/>
      <c r="Q32" s="10">
        <f>M32+N32</f>
        <v>1798010</v>
      </c>
      <c r="R32" s="10">
        <v>1853620</v>
      </c>
      <c r="S32" s="10"/>
      <c r="T32" s="10"/>
      <c r="U32" s="10">
        <f>R32+S32</f>
        <v>1853620</v>
      </c>
    </row>
    <row r="33" spans="1:21" hidden="1">
      <c r="A33" s="77"/>
      <c r="B33" s="80"/>
      <c r="C33" s="38">
        <v>914</v>
      </c>
      <c r="D33" s="10">
        <v>13112</v>
      </c>
      <c r="E33" s="10"/>
      <c r="F33" s="10">
        <v>-875</v>
      </c>
      <c r="G33" s="10">
        <v>85664</v>
      </c>
      <c r="H33" s="10"/>
      <c r="I33" s="55"/>
      <c r="J33" s="55"/>
      <c r="K33" s="69"/>
      <c r="L33" s="10">
        <f>D33+E33+F33+G33+H33+I33+J33+K33</f>
        <v>97901</v>
      </c>
      <c r="M33" s="10">
        <v>0</v>
      </c>
      <c r="N33" s="10"/>
      <c r="O33" s="10"/>
      <c r="P33" s="10"/>
      <c r="Q33" s="10">
        <f>M33+N33</f>
        <v>0</v>
      </c>
      <c r="R33" s="10">
        <v>0</v>
      </c>
      <c r="S33" s="10"/>
      <c r="T33" s="10"/>
      <c r="U33" s="10">
        <f>R33+S33</f>
        <v>0</v>
      </c>
    </row>
    <row r="34" spans="1:21" ht="47.25">
      <c r="A34" s="37" t="s">
        <v>38</v>
      </c>
      <c r="B34" s="11" t="s">
        <v>70</v>
      </c>
      <c r="C34" s="27" t="s">
        <v>13</v>
      </c>
      <c r="D34" s="4">
        <v>33935</v>
      </c>
      <c r="E34" s="4"/>
      <c r="F34" s="4"/>
      <c r="G34" s="4"/>
      <c r="H34" s="4"/>
      <c r="I34" s="54">
        <v>94025</v>
      </c>
      <c r="J34" s="54"/>
      <c r="K34" s="68"/>
      <c r="L34" s="4">
        <f>D34+E34+F34+G34+H34+I34+J34+K34</f>
        <v>127960</v>
      </c>
      <c r="M34" s="4">
        <v>11024</v>
      </c>
      <c r="N34" s="4"/>
      <c r="O34" s="4"/>
      <c r="P34" s="4"/>
      <c r="Q34" s="4">
        <f>M34+N34</f>
        <v>11024</v>
      </c>
      <c r="R34" s="4">
        <v>11913</v>
      </c>
      <c r="S34" s="4"/>
      <c r="T34" s="4"/>
      <c r="U34" s="4">
        <f>R34+S34</f>
        <v>11913</v>
      </c>
    </row>
    <row r="35" spans="1:21" ht="99.75" customHeight="1">
      <c r="A35" s="37" t="s">
        <v>39</v>
      </c>
      <c r="B35" s="11" t="s">
        <v>71</v>
      </c>
      <c r="C35" s="27" t="s">
        <v>6</v>
      </c>
      <c r="D35" s="4">
        <f t="shared" ref="D35:J35" si="18">SUM(D36:D40)</f>
        <v>74845</v>
      </c>
      <c r="E35" s="4">
        <f t="shared" si="18"/>
        <v>0</v>
      </c>
      <c r="F35" s="4">
        <f t="shared" si="18"/>
        <v>2659</v>
      </c>
      <c r="G35" s="4">
        <f t="shared" si="18"/>
        <v>0</v>
      </c>
      <c r="H35" s="4">
        <f t="shared" si="18"/>
        <v>372</v>
      </c>
      <c r="I35" s="54">
        <f t="shared" si="18"/>
        <v>570</v>
      </c>
      <c r="J35" s="54">
        <f t="shared" si="18"/>
        <v>0</v>
      </c>
      <c r="K35" s="54">
        <f>SUM(K36:K40)</f>
        <v>124</v>
      </c>
      <c r="L35" s="4">
        <f>SUM(L36:L40)</f>
        <v>78570</v>
      </c>
      <c r="M35" s="4">
        <f t="shared" ref="M35" si="19">SUM(M36:M40)</f>
        <v>65098</v>
      </c>
      <c r="N35" s="4">
        <f>SUM(N36:N40)</f>
        <v>0</v>
      </c>
      <c r="O35" s="4">
        <f>SUM(O36:O40)</f>
        <v>0</v>
      </c>
      <c r="P35" s="4"/>
      <c r="Q35" s="4">
        <f>SUM(Q36:Q40)</f>
        <v>65098</v>
      </c>
      <c r="R35" s="4">
        <f t="shared" ref="R35" si="20">SUM(R36:R40)</f>
        <v>67047</v>
      </c>
      <c r="S35" s="4">
        <f>SUM(S36:S40)</f>
        <v>0</v>
      </c>
      <c r="T35" s="4">
        <f>SUM(T36:T40)</f>
        <v>0</v>
      </c>
      <c r="U35" s="4">
        <f>SUM(U36:U40)</f>
        <v>67047</v>
      </c>
    </row>
    <row r="36" spans="1:21" hidden="1">
      <c r="A36" s="75"/>
      <c r="B36" s="78"/>
      <c r="C36" s="38">
        <v>906</v>
      </c>
      <c r="D36" s="10">
        <v>68162</v>
      </c>
      <c r="E36" s="10"/>
      <c r="F36" s="10">
        <f>2524+135</f>
        <v>2659</v>
      </c>
      <c r="G36" s="10"/>
      <c r="H36" s="10">
        <f>337+35</f>
        <v>372</v>
      </c>
      <c r="I36" s="55"/>
      <c r="J36" s="55"/>
      <c r="K36" s="55">
        <v>124</v>
      </c>
      <c r="L36" s="10">
        <f>D36+E36+F36+G36+H36+I36+J36+K36</f>
        <v>71317</v>
      </c>
      <c r="M36" s="10">
        <v>62998</v>
      </c>
      <c r="N36" s="10"/>
      <c r="O36" s="10"/>
      <c r="P36" s="10"/>
      <c r="Q36" s="10">
        <f t="shared" ref="Q36:Q40" si="21">M36+N36</f>
        <v>62998</v>
      </c>
      <c r="R36" s="10">
        <v>64947</v>
      </c>
      <c r="S36" s="10"/>
      <c r="T36" s="10"/>
      <c r="U36" s="10">
        <f t="shared" ref="U36:U40" si="22">R36+S36</f>
        <v>64947</v>
      </c>
    </row>
    <row r="37" spans="1:21" hidden="1">
      <c r="A37" s="76"/>
      <c r="B37" s="79"/>
      <c r="C37" s="38">
        <v>912</v>
      </c>
      <c r="D37" s="10">
        <v>4000</v>
      </c>
      <c r="E37" s="10"/>
      <c r="F37" s="10"/>
      <c r="G37" s="10"/>
      <c r="H37" s="10"/>
      <c r="I37" s="55"/>
      <c r="J37" s="55"/>
      <c r="K37" s="69"/>
      <c r="L37" s="10">
        <f t="shared" ref="L37:L40" si="23">D37+E37+F37+G37+H37+I37+J37+K37</f>
        <v>4000</v>
      </c>
      <c r="M37" s="10"/>
      <c r="N37" s="10"/>
      <c r="O37" s="10"/>
      <c r="P37" s="10"/>
      <c r="Q37" s="10">
        <f t="shared" si="21"/>
        <v>0</v>
      </c>
      <c r="R37" s="10"/>
      <c r="S37" s="10"/>
      <c r="T37" s="10"/>
      <c r="U37" s="10">
        <f t="shared" si="22"/>
        <v>0</v>
      </c>
    </row>
    <row r="38" spans="1:21" hidden="1">
      <c r="A38" s="76"/>
      <c r="B38" s="79"/>
      <c r="C38" s="38">
        <v>917</v>
      </c>
      <c r="D38" s="10">
        <v>898</v>
      </c>
      <c r="E38" s="10"/>
      <c r="F38" s="10"/>
      <c r="G38" s="10"/>
      <c r="H38" s="10"/>
      <c r="I38" s="55"/>
      <c r="J38" s="55"/>
      <c r="K38" s="69"/>
      <c r="L38" s="10">
        <f t="shared" si="23"/>
        <v>898</v>
      </c>
      <c r="M38" s="10">
        <v>315</v>
      </c>
      <c r="N38" s="10"/>
      <c r="O38" s="10"/>
      <c r="P38" s="10"/>
      <c r="Q38" s="10">
        <f t="shared" si="21"/>
        <v>315</v>
      </c>
      <c r="R38" s="10">
        <v>315</v>
      </c>
      <c r="S38" s="10"/>
      <c r="T38" s="10"/>
      <c r="U38" s="10">
        <f t="shared" si="22"/>
        <v>315</v>
      </c>
    </row>
    <row r="39" spans="1:21" hidden="1">
      <c r="A39" s="76"/>
      <c r="B39" s="79"/>
      <c r="C39" s="38">
        <v>920</v>
      </c>
      <c r="D39" s="10">
        <v>1785</v>
      </c>
      <c r="E39" s="10"/>
      <c r="F39" s="10"/>
      <c r="G39" s="10"/>
      <c r="H39" s="10"/>
      <c r="I39" s="55"/>
      <c r="J39" s="55"/>
      <c r="K39" s="69"/>
      <c r="L39" s="10">
        <f t="shared" si="23"/>
        <v>1785</v>
      </c>
      <c r="M39" s="10">
        <v>1785</v>
      </c>
      <c r="N39" s="10"/>
      <c r="O39" s="10"/>
      <c r="P39" s="10"/>
      <c r="Q39" s="10">
        <f t="shared" si="21"/>
        <v>1785</v>
      </c>
      <c r="R39" s="10">
        <v>1785</v>
      </c>
      <c r="S39" s="10"/>
      <c r="T39" s="10"/>
      <c r="U39" s="10">
        <f t="shared" si="22"/>
        <v>1785</v>
      </c>
    </row>
    <row r="40" spans="1:21" hidden="1">
      <c r="A40" s="77"/>
      <c r="B40" s="80"/>
      <c r="C40" s="38">
        <v>923</v>
      </c>
      <c r="D40" s="10"/>
      <c r="E40" s="10"/>
      <c r="F40" s="10"/>
      <c r="G40" s="10"/>
      <c r="H40" s="10"/>
      <c r="I40" s="55">
        <v>570</v>
      </c>
      <c r="J40" s="55"/>
      <c r="K40" s="69"/>
      <c r="L40" s="10">
        <f t="shared" si="23"/>
        <v>570</v>
      </c>
      <c r="M40" s="10">
        <v>0</v>
      </c>
      <c r="N40" s="10"/>
      <c r="O40" s="10"/>
      <c r="P40" s="10"/>
      <c r="Q40" s="10">
        <f t="shared" si="21"/>
        <v>0</v>
      </c>
      <c r="R40" s="10">
        <v>0</v>
      </c>
      <c r="S40" s="10"/>
      <c r="T40" s="10"/>
      <c r="U40" s="10">
        <f t="shared" si="22"/>
        <v>0</v>
      </c>
    </row>
    <row r="41" spans="1:21" ht="46.5" customHeight="1">
      <c r="A41" s="37" t="s">
        <v>40</v>
      </c>
      <c r="B41" s="11" t="s">
        <v>72</v>
      </c>
      <c r="C41" s="3" t="s">
        <v>18</v>
      </c>
      <c r="D41" s="4">
        <v>18624</v>
      </c>
      <c r="E41" s="4">
        <v>5500</v>
      </c>
      <c r="F41" s="4">
        <v>394</v>
      </c>
      <c r="G41" s="4">
        <v>-1821</v>
      </c>
      <c r="H41" s="4">
        <f>16</f>
        <v>16</v>
      </c>
      <c r="I41" s="54"/>
      <c r="J41" s="54"/>
      <c r="K41" s="68"/>
      <c r="L41" s="4">
        <f>D41+E41+F41+G41+H41+I41+J41+K41</f>
        <v>22713</v>
      </c>
      <c r="M41" s="4">
        <v>10948</v>
      </c>
      <c r="N41" s="4">
        <v>5500</v>
      </c>
      <c r="O41" s="4">
        <v>-5500</v>
      </c>
      <c r="P41" s="4"/>
      <c r="Q41" s="4">
        <f>M41+N41+O41</f>
        <v>10948</v>
      </c>
      <c r="R41" s="4">
        <v>23474</v>
      </c>
      <c r="S41" s="4">
        <v>5500</v>
      </c>
      <c r="T41" s="4">
        <v>-5500</v>
      </c>
      <c r="U41" s="4">
        <f>R41+S41+T41</f>
        <v>23474</v>
      </c>
    </row>
    <row r="42" spans="1:21" ht="63">
      <c r="A42" s="37" t="s">
        <v>41</v>
      </c>
      <c r="B42" s="11" t="s">
        <v>73</v>
      </c>
      <c r="C42" s="3" t="s">
        <v>19</v>
      </c>
      <c r="D42" s="4">
        <f t="shared" ref="D42:L42" si="24">SUM(D43:D45)</f>
        <v>164706</v>
      </c>
      <c r="E42" s="4">
        <f t="shared" si="24"/>
        <v>0</v>
      </c>
      <c r="F42" s="4">
        <f t="shared" si="24"/>
        <v>6363</v>
      </c>
      <c r="G42" s="4">
        <f t="shared" si="24"/>
        <v>605</v>
      </c>
      <c r="H42" s="4">
        <f t="shared" si="24"/>
        <v>232</v>
      </c>
      <c r="I42" s="54">
        <f>SUM(I43:I45)</f>
        <v>350</v>
      </c>
      <c r="J42" s="54">
        <f>SUM(J43:J45)</f>
        <v>0</v>
      </c>
      <c r="K42" s="4">
        <f t="shared" si="24"/>
        <v>8580</v>
      </c>
      <c r="L42" s="4">
        <f t="shared" si="24"/>
        <v>180836</v>
      </c>
      <c r="M42" s="4">
        <v>148752</v>
      </c>
      <c r="N42" s="4">
        <f>SUM(N43:N45)</f>
        <v>0</v>
      </c>
      <c r="O42" s="4">
        <f>SUM(O43:O45)</f>
        <v>0</v>
      </c>
      <c r="P42" s="4"/>
      <c r="Q42" s="4">
        <f>SUM(Q43:Q45)</f>
        <v>148752</v>
      </c>
      <c r="R42" s="4">
        <f t="shared" ref="R42" si="25">SUM(R43:R45)</f>
        <v>153310</v>
      </c>
      <c r="S42" s="4">
        <f>SUM(S43:S45)</f>
        <v>0</v>
      </c>
      <c r="T42" s="4">
        <f>SUM(T43:T45)</f>
        <v>0</v>
      </c>
      <c r="U42" s="4">
        <f>SUM(U43:U45)</f>
        <v>153310</v>
      </c>
    </row>
    <row r="43" spans="1:21" hidden="1">
      <c r="A43" s="75"/>
      <c r="B43" s="78"/>
      <c r="C43" s="38">
        <v>910</v>
      </c>
      <c r="D43" s="10">
        <v>1710</v>
      </c>
      <c r="E43" s="10"/>
      <c r="F43" s="10"/>
      <c r="G43" s="10"/>
      <c r="H43" s="10"/>
      <c r="I43" s="55"/>
      <c r="J43" s="55"/>
      <c r="K43" s="69"/>
      <c r="L43" s="10">
        <f>D43+E43+F43+G43+H43+I43+J43+K43</f>
        <v>1710</v>
      </c>
      <c r="M43" s="10">
        <v>1700</v>
      </c>
      <c r="N43" s="10"/>
      <c r="O43" s="10"/>
      <c r="P43" s="10"/>
      <c r="Q43" s="10">
        <f t="shared" ref="Q43:Q48" si="26">M43+N43</f>
        <v>1700</v>
      </c>
      <c r="R43" s="10">
        <v>1710</v>
      </c>
      <c r="S43" s="10"/>
      <c r="T43" s="10"/>
      <c r="U43" s="10">
        <f t="shared" ref="U43:U48" si="27">R43+S43</f>
        <v>1710</v>
      </c>
    </row>
    <row r="44" spans="1:21" hidden="1">
      <c r="A44" s="76"/>
      <c r="B44" s="79"/>
      <c r="C44" s="38">
        <v>920</v>
      </c>
      <c r="D44" s="10">
        <v>589</v>
      </c>
      <c r="E44" s="10"/>
      <c r="F44" s="10"/>
      <c r="G44" s="10"/>
      <c r="H44" s="10"/>
      <c r="I44" s="55"/>
      <c r="J44" s="55"/>
      <c r="K44" s="55">
        <v>6952</v>
      </c>
      <c r="L44" s="10">
        <f t="shared" ref="L44:L45" si="28">D44+E44+F44+G44+H44+I44+J44+K44</f>
        <v>7541</v>
      </c>
      <c r="M44" s="10"/>
      <c r="N44" s="10"/>
      <c r="O44" s="10"/>
      <c r="P44" s="10"/>
      <c r="Q44" s="10">
        <f t="shared" si="26"/>
        <v>0</v>
      </c>
      <c r="R44" s="10"/>
      <c r="S44" s="10"/>
      <c r="T44" s="10"/>
      <c r="U44" s="10">
        <f t="shared" si="27"/>
        <v>0</v>
      </c>
    </row>
    <row r="45" spans="1:21" hidden="1">
      <c r="A45" s="77"/>
      <c r="B45" s="80"/>
      <c r="C45" s="38">
        <v>921</v>
      </c>
      <c r="D45" s="10">
        <v>162407</v>
      </c>
      <c r="E45" s="10"/>
      <c r="F45" s="10">
        <f>6247+116</f>
        <v>6363</v>
      </c>
      <c r="G45" s="10">
        <f>605</f>
        <v>605</v>
      </c>
      <c r="H45" s="10">
        <f>227+5</f>
        <v>232</v>
      </c>
      <c r="I45" s="55">
        <v>350</v>
      </c>
      <c r="J45" s="55"/>
      <c r="K45" s="55">
        <v>1628</v>
      </c>
      <c r="L45" s="10">
        <f t="shared" si="28"/>
        <v>171585</v>
      </c>
      <c r="M45" s="10">
        <v>147052</v>
      </c>
      <c r="N45" s="10"/>
      <c r="O45" s="10"/>
      <c r="P45" s="10"/>
      <c r="Q45" s="10">
        <f t="shared" si="26"/>
        <v>147052</v>
      </c>
      <c r="R45" s="10">
        <v>151600</v>
      </c>
      <c r="S45" s="10"/>
      <c r="T45" s="10"/>
      <c r="U45" s="10">
        <f t="shared" si="27"/>
        <v>151600</v>
      </c>
    </row>
    <row r="46" spans="1:21" ht="63">
      <c r="A46" s="37" t="s">
        <v>42</v>
      </c>
      <c r="B46" s="11" t="s">
        <v>74</v>
      </c>
      <c r="C46" s="27" t="s">
        <v>95</v>
      </c>
      <c r="D46" s="4">
        <v>27284</v>
      </c>
      <c r="E46" s="4"/>
      <c r="F46" s="4">
        <f>499</f>
        <v>499</v>
      </c>
      <c r="G46" s="4"/>
      <c r="H46" s="4">
        <v>174</v>
      </c>
      <c r="I46" s="54"/>
      <c r="J46" s="67">
        <v>38760</v>
      </c>
      <c r="K46" s="54">
        <v>21469</v>
      </c>
      <c r="L46" s="4">
        <f>D46+E46+F46+G46+H46+I46+J46+K46</f>
        <v>88186</v>
      </c>
      <c r="M46" s="4">
        <v>15926</v>
      </c>
      <c r="N46" s="4"/>
      <c r="O46" s="4"/>
      <c r="P46" s="4"/>
      <c r="Q46" s="4">
        <f t="shared" si="26"/>
        <v>15926</v>
      </c>
      <c r="R46" s="4">
        <v>16418</v>
      </c>
      <c r="S46" s="4"/>
      <c r="T46" s="4"/>
      <c r="U46" s="4">
        <f t="shared" si="27"/>
        <v>16418</v>
      </c>
    </row>
    <row r="47" spans="1:21" ht="31.5">
      <c r="A47" s="37" t="s">
        <v>43</v>
      </c>
      <c r="B47" s="11" t="s">
        <v>75</v>
      </c>
      <c r="C47" s="27" t="s">
        <v>105</v>
      </c>
      <c r="D47" s="4">
        <v>277465</v>
      </c>
      <c r="E47" s="4"/>
      <c r="F47" s="4">
        <v>3562</v>
      </c>
      <c r="G47" s="4"/>
      <c r="H47" s="4"/>
      <c r="I47" s="54"/>
      <c r="J47" s="54"/>
      <c r="K47" s="54">
        <v>-962</v>
      </c>
      <c r="L47" s="4">
        <f>D47+E47+F47+G47+H47+I47+J47+K47</f>
        <v>280065</v>
      </c>
      <c r="M47" s="4">
        <v>276574</v>
      </c>
      <c r="N47" s="4"/>
      <c r="O47" s="4"/>
      <c r="P47" s="4"/>
      <c r="Q47" s="4">
        <f>M47+N47+O47+P47</f>
        <v>276574</v>
      </c>
      <c r="R47" s="4"/>
      <c r="S47" s="4"/>
      <c r="T47" s="4"/>
      <c r="U47" s="4">
        <f t="shared" si="27"/>
        <v>0</v>
      </c>
    </row>
    <row r="48" spans="1:21" ht="47.25">
      <c r="A48" s="37" t="s">
        <v>44</v>
      </c>
      <c r="B48" s="11" t="s">
        <v>76</v>
      </c>
      <c r="C48" s="27" t="s">
        <v>7</v>
      </c>
      <c r="D48" s="4">
        <v>2000</v>
      </c>
      <c r="E48" s="4"/>
      <c r="F48" s="4"/>
      <c r="G48" s="4"/>
      <c r="H48" s="4"/>
      <c r="I48" s="54"/>
      <c r="J48" s="54"/>
      <c r="K48" s="68"/>
      <c r="L48" s="4">
        <f>D48+E48+F48+G48+H48+I48+J48+K48</f>
        <v>2000</v>
      </c>
      <c r="M48" s="4"/>
      <c r="N48" s="4"/>
      <c r="O48" s="4"/>
      <c r="P48" s="4"/>
      <c r="Q48" s="4">
        <f t="shared" si="26"/>
        <v>0</v>
      </c>
      <c r="R48" s="4"/>
      <c r="S48" s="4"/>
      <c r="T48" s="4"/>
      <c r="U48" s="4">
        <f t="shared" si="27"/>
        <v>0</v>
      </c>
    </row>
    <row r="49" spans="1:27" ht="65.25" customHeight="1">
      <c r="A49" s="37" t="s">
        <v>45</v>
      </c>
      <c r="B49" s="78" t="s">
        <v>77</v>
      </c>
      <c r="C49" s="27" t="s">
        <v>26</v>
      </c>
      <c r="D49" s="4">
        <f t="shared" ref="D49:H49" si="29">D50+D51+D54+D59</f>
        <v>955591</v>
      </c>
      <c r="E49" s="4">
        <f t="shared" si="29"/>
        <v>0</v>
      </c>
      <c r="F49" s="4">
        <f t="shared" si="29"/>
        <v>-2090</v>
      </c>
      <c r="G49" s="4">
        <f t="shared" si="29"/>
        <v>646462</v>
      </c>
      <c r="H49" s="4">
        <f t="shared" si="29"/>
        <v>9</v>
      </c>
      <c r="I49" s="54">
        <f>I50+I51+I54+I59</f>
        <v>173258</v>
      </c>
      <c r="J49" s="67">
        <f>J50+J51+J54+J59</f>
        <v>3208</v>
      </c>
      <c r="K49" s="4">
        <f>K50+K51+K54+K59+K57</f>
        <v>11473</v>
      </c>
      <c r="L49" s="4">
        <f>L50+L51+L54+L59+L57</f>
        <v>1787911</v>
      </c>
      <c r="M49" s="4">
        <f t="shared" ref="M49:R49" si="30">M50+M51+M54+M59</f>
        <v>857922</v>
      </c>
      <c r="N49" s="4">
        <f>N50+N51+N54+N59</f>
        <v>0</v>
      </c>
      <c r="O49" s="4">
        <f>O50+O51+O54+O59</f>
        <v>0</v>
      </c>
      <c r="P49" s="4">
        <f>P50+P51+P54+P59</f>
        <v>-4735</v>
      </c>
      <c r="Q49" s="4">
        <f>Q50+Q51+Q54+Q59</f>
        <v>853187</v>
      </c>
      <c r="R49" s="4">
        <f t="shared" si="30"/>
        <v>698565</v>
      </c>
      <c r="S49" s="4">
        <f>S50+S51+S54+S59</f>
        <v>0</v>
      </c>
      <c r="T49" s="4">
        <f>T50+T51+T54+T59</f>
        <v>0</v>
      </c>
      <c r="U49" s="4">
        <f>U50+U51+U54+U59</f>
        <v>698565</v>
      </c>
    </row>
    <row r="50" spans="1:27" ht="36" customHeight="1">
      <c r="A50" s="37" t="s">
        <v>46</v>
      </c>
      <c r="B50" s="79"/>
      <c r="C50" s="28" t="s">
        <v>30</v>
      </c>
      <c r="D50" s="10">
        <v>367335</v>
      </c>
      <c r="E50" s="10"/>
      <c r="F50" s="10"/>
      <c r="G50" s="10"/>
      <c r="H50" s="10"/>
      <c r="I50" s="55">
        <v>3239</v>
      </c>
      <c r="J50" s="55"/>
      <c r="K50" s="69"/>
      <c r="L50" s="10">
        <f>D50+E50+F50+G50+H50+I50+J50+K50</f>
        <v>370574</v>
      </c>
      <c r="M50" s="10">
        <v>375495</v>
      </c>
      <c r="N50" s="10"/>
      <c r="O50" s="10"/>
      <c r="P50" s="10"/>
      <c r="Q50" s="10">
        <f>M50+N50</f>
        <v>375495</v>
      </c>
      <c r="R50" s="10">
        <v>377000</v>
      </c>
      <c r="S50" s="10"/>
      <c r="T50" s="10"/>
      <c r="U50" s="10">
        <f>R50+S50</f>
        <v>377000</v>
      </c>
    </row>
    <row r="51" spans="1:27" ht="48" customHeight="1">
      <c r="A51" s="75" t="s">
        <v>47</v>
      </c>
      <c r="B51" s="79"/>
      <c r="C51" s="28" t="s">
        <v>24</v>
      </c>
      <c r="D51" s="10">
        <f>SUM(D52:D53)</f>
        <v>386207</v>
      </c>
      <c r="E51" s="10">
        <f t="shared" ref="E51:I51" si="31">SUM(E52:E53)</f>
        <v>0</v>
      </c>
      <c r="F51" s="10">
        <f t="shared" si="31"/>
        <v>0</v>
      </c>
      <c r="G51" s="10">
        <f t="shared" si="31"/>
        <v>0</v>
      </c>
      <c r="H51" s="10">
        <f t="shared" si="31"/>
        <v>0</v>
      </c>
      <c r="I51" s="55">
        <f t="shared" si="31"/>
        <v>0</v>
      </c>
      <c r="J51" s="55"/>
      <c r="K51" s="10">
        <f>SUM(K52:K53)</f>
        <v>10524</v>
      </c>
      <c r="L51" s="10">
        <f>SUM(L52:L53)</f>
        <v>396731</v>
      </c>
      <c r="M51" s="10">
        <f t="shared" ref="M51" si="32">M52+M53</f>
        <v>375257</v>
      </c>
      <c r="N51" s="10">
        <f>SUM(N52:N53)</f>
        <v>0</v>
      </c>
      <c r="O51" s="10">
        <f>SUM(O52:O53)</f>
        <v>0</v>
      </c>
      <c r="P51" s="10"/>
      <c r="Q51" s="10">
        <f>SUM(Q52:Q53)</f>
        <v>375257</v>
      </c>
      <c r="R51" s="10">
        <f t="shared" ref="R51" si="33">R52+R53</f>
        <v>284438</v>
      </c>
      <c r="S51" s="10">
        <f>SUM(S52:S53)</f>
        <v>0</v>
      </c>
      <c r="T51" s="10">
        <f>SUM(T52:T53)</f>
        <v>0</v>
      </c>
      <c r="U51" s="10">
        <f>SUM(U52:U53)</f>
        <v>284438</v>
      </c>
    </row>
    <row r="52" spans="1:27" ht="19.5" hidden="1" customHeight="1">
      <c r="A52" s="76"/>
      <c r="B52" s="79"/>
      <c r="C52" s="38">
        <v>903</v>
      </c>
      <c r="D52" s="10"/>
      <c r="E52" s="10"/>
      <c r="F52" s="10"/>
      <c r="G52" s="10"/>
      <c r="H52" s="10"/>
      <c r="I52" s="55"/>
      <c r="J52" s="55"/>
      <c r="K52" s="69"/>
      <c r="L52" s="10">
        <f>D52+E52+F52+G52+J52+K52</f>
        <v>0</v>
      </c>
      <c r="M52" s="10"/>
      <c r="N52" s="10"/>
      <c r="O52" s="10"/>
      <c r="P52" s="10"/>
      <c r="Q52" s="10">
        <f>M52+N52</f>
        <v>0</v>
      </c>
      <c r="R52" s="10"/>
      <c r="S52" s="10"/>
      <c r="T52" s="10"/>
      <c r="U52" s="10">
        <f>R52+S52</f>
        <v>0</v>
      </c>
    </row>
    <row r="53" spans="1:27" ht="15.75" hidden="1" customHeight="1">
      <c r="A53" s="77"/>
      <c r="B53" s="79"/>
      <c r="C53" s="38">
        <v>909</v>
      </c>
      <c r="D53" s="10">
        <v>386207</v>
      </c>
      <c r="E53" s="10"/>
      <c r="F53" s="10"/>
      <c r="G53" s="10"/>
      <c r="H53" s="10"/>
      <c r="I53" s="55"/>
      <c r="J53" s="55"/>
      <c r="K53" s="55">
        <v>10524</v>
      </c>
      <c r="L53" s="10">
        <f>D53+E53+F53+G53+H53+I53+J53+K53</f>
        <v>396731</v>
      </c>
      <c r="M53" s="10">
        <v>375257</v>
      </c>
      <c r="N53" s="10"/>
      <c r="O53" s="10"/>
      <c r="P53" s="10"/>
      <c r="Q53" s="10">
        <f>M53+N53</f>
        <v>375257</v>
      </c>
      <c r="R53" s="10">
        <v>284438</v>
      </c>
      <c r="S53" s="10"/>
      <c r="T53" s="10"/>
      <c r="U53" s="10">
        <f>R53+S53</f>
        <v>284438</v>
      </c>
    </row>
    <row r="54" spans="1:27" ht="65.25" customHeight="1">
      <c r="A54" s="75" t="s">
        <v>48</v>
      </c>
      <c r="B54" s="79"/>
      <c r="C54" s="28" t="s">
        <v>29</v>
      </c>
      <c r="D54" s="10">
        <f t="shared" ref="D54:L54" si="34">SUM(D55:D56)</f>
        <v>108526</v>
      </c>
      <c r="E54" s="10">
        <f t="shared" si="34"/>
        <v>0</v>
      </c>
      <c r="F54" s="10">
        <f t="shared" si="34"/>
        <v>-2614</v>
      </c>
      <c r="G54" s="10">
        <f t="shared" si="34"/>
        <v>646462</v>
      </c>
      <c r="H54" s="10">
        <f t="shared" si="34"/>
        <v>0</v>
      </c>
      <c r="I54" s="55">
        <f t="shared" si="34"/>
        <v>163958</v>
      </c>
      <c r="J54" s="55">
        <f t="shared" si="34"/>
        <v>3208</v>
      </c>
      <c r="K54" s="10">
        <f t="shared" si="34"/>
        <v>-3796</v>
      </c>
      <c r="L54" s="10">
        <f t="shared" si="34"/>
        <v>915744</v>
      </c>
      <c r="M54" s="10">
        <f t="shared" ref="M54" si="35">M55+M56</f>
        <v>0</v>
      </c>
      <c r="N54" s="10">
        <f>SUM(N55:N56)</f>
        <v>0</v>
      </c>
      <c r="O54" s="10">
        <f>SUM(O55:O56)</f>
        <v>0</v>
      </c>
      <c r="P54" s="10"/>
      <c r="Q54" s="10">
        <f>SUM(Q55:Q56)</f>
        <v>0</v>
      </c>
      <c r="R54" s="10">
        <f t="shared" ref="R54" si="36">R55+R56</f>
        <v>10000</v>
      </c>
      <c r="S54" s="10">
        <f>SUM(S55:S56)</f>
        <v>0</v>
      </c>
      <c r="T54" s="10">
        <f>SUM(T55:T56)</f>
        <v>0</v>
      </c>
      <c r="U54" s="10">
        <f>SUM(U55:U56)</f>
        <v>10000</v>
      </c>
    </row>
    <row r="55" spans="1:27" ht="15" hidden="1" customHeight="1">
      <c r="A55" s="76"/>
      <c r="B55" s="79"/>
      <c r="C55" s="38">
        <v>920</v>
      </c>
      <c r="D55" s="10"/>
      <c r="E55" s="10"/>
      <c r="F55" s="10"/>
      <c r="G55" s="10"/>
      <c r="H55" s="10"/>
      <c r="I55" s="55"/>
      <c r="J55" s="55"/>
      <c r="K55" s="69"/>
      <c r="L55" s="10">
        <f>D55+E55+F55+G55+J55+K55</f>
        <v>0</v>
      </c>
      <c r="M55" s="10"/>
      <c r="N55" s="10"/>
      <c r="O55" s="10"/>
      <c r="P55" s="10"/>
      <c r="Q55" s="10">
        <f>M55+N55</f>
        <v>0</v>
      </c>
      <c r="R55" s="10"/>
      <c r="S55" s="10"/>
      <c r="T55" s="10"/>
      <c r="U55" s="10">
        <f>R55+S55</f>
        <v>0</v>
      </c>
    </row>
    <row r="56" spans="1:27" ht="22.5" hidden="1" customHeight="1">
      <c r="A56" s="77"/>
      <c r="B56" s="79"/>
      <c r="C56" s="38">
        <v>909</v>
      </c>
      <c r="D56" s="10">
        <v>108526</v>
      </c>
      <c r="E56" s="10"/>
      <c r="F56" s="10">
        <v>-2614</v>
      </c>
      <c r="G56" s="10">
        <v>646462</v>
      </c>
      <c r="H56" s="10"/>
      <c r="I56" s="55">
        <f>-1160+2118+163000</f>
        <v>163958</v>
      </c>
      <c r="J56" s="55">
        <v>3208</v>
      </c>
      <c r="K56" s="55">
        <v>-3796</v>
      </c>
      <c r="L56" s="10">
        <f>D56+E56+F56+G56+H56+I56+J56+K56</f>
        <v>915744</v>
      </c>
      <c r="M56" s="10"/>
      <c r="N56" s="10"/>
      <c r="O56" s="10"/>
      <c r="P56" s="10"/>
      <c r="Q56" s="10">
        <f>M56+N56</f>
        <v>0</v>
      </c>
      <c r="R56" s="10">
        <v>10000</v>
      </c>
      <c r="S56" s="10"/>
      <c r="T56" s="10"/>
      <c r="U56" s="10">
        <f>R56+S56</f>
        <v>10000</v>
      </c>
    </row>
    <row r="57" spans="1:27" ht="60">
      <c r="A57" s="75" t="s">
        <v>91</v>
      </c>
      <c r="B57" s="79"/>
      <c r="C57" s="9" t="s">
        <v>92</v>
      </c>
      <c r="D57" s="10">
        <f>D58</f>
        <v>0</v>
      </c>
      <c r="E57" s="10">
        <f>E58</f>
        <v>0</v>
      </c>
      <c r="F57" s="10">
        <f>F58</f>
        <v>0</v>
      </c>
      <c r="G57" s="10">
        <f>G58</f>
        <v>0</v>
      </c>
      <c r="H57" s="10"/>
      <c r="I57" s="55"/>
      <c r="J57" s="55"/>
      <c r="K57" s="10">
        <f>K58</f>
        <v>1105</v>
      </c>
      <c r="L57" s="10">
        <f>L58</f>
        <v>1105</v>
      </c>
      <c r="M57" s="10"/>
      <c r="N57" s="10">
        <f t="shared" ref="N57:U57" si="37">N58</f>
        <v>0</v>
      </c>
      <c r="O57" s="10">
        <f t="shared" si="37"/>
        <v>0</v>
      </c>
      <c r="P57" s="10"/>
      <c r="Q57" s="10">
        <f t="shared" si="37"/>
        <v>0</v>
      </c>
      <c r="R57" s="10">
        <f t="shared" si="37"/>
        <v>0</v>
      </c>
      <c r="S57" s="10">
        <f t="shared" si="37"/>
        <v>0</v>
      </c>
      <c r="T57" s="10">
        <f t="shared" si="37"/>
        <v>0</v>
      </c>
      <c r="U57" s="10">
        <f t="shared" si="37"/>
        <v>0</v>
      </c>
    </row>
    <row r="58" spans="1:27" ht="22.5" hidden="1" customHeight="1">
      <c r="A58" s="77"/>
      <c r="B58" s="79"/>
      <c r="C58" s="38">
        <v>909</v>
      </c>
      <c r="D58" s="10">
        <v>0</v>
      </c>
      <c r="E58" s="10"/>
      <c r="F58" s="10"/>
      <c r="G58" s="10"/>
      <c r="H58" s="10"/>
      <c r="I58" s="55"/>
      <c r="J58" s="55"/>
      <c r="K58" s="43">
        <v>1105</v>
      </c>
      <c r="L58" s="10">
        <f>D58+E58+F58+G58+J58+K58</f>
        <v>1105</v>
      </c>
      <c r="M58" s="10"/>
      <c r="N58" s="10"/>
      <c r="O58" s="10"/>
      <c r="P58" s="10"/>
      <c r="Q58" s="10">
        <f>M58+N58</f>
        <v>0</v>
      </c>
      <c r="R58" s="10"/>
      <c r="S58" s="10"/>
      <c r="T58" s="10"/>
      <c r="U58" s="10">
        <f>R58+S58</f>
        <v>0</v>
      </c>
    </row>
    <row r="59" spans="1:27" ht="30.75" customHeight="1">
      <c r="A59" s="75" t="s">
        <v>49</v>
      </c>
      <c r="B59" s="80"/>
      <c r="C59" s="9" t="s">
        <v>28</v>
      </c>
      <c r="D59" s="10">
        <f t="shared" ref="D59:L59" si="38">D60</f>
        <v>93523</v>
      </c>
      <c r="E59" s="10">
        <f t="shared" si="38"/>
        <v>0</v>
      </c>
      <c r="F59" s="10">
        <f t="shared" si="38"/>
        <v>524</v>
      </c>
      <c r="G59" s="10">
        <f t="shared" si="38"/>
        <v>0</v>
      </c>
      <c r="H59" s="10">
        <f t="shared" si="38"/>
        <v>9</v>
      </c>
      <c r="I59" s="55">
        <f t="shared" si="38"/>
        <v>6061</v>
      </c>
      <c r="J59" s="55">
        <f t="shared" si="38"/>
        <v>0</v>
      </c>
      <c r="K59" s="55">
        <f t="shared" si="38"/>
        <v>3640</v>
      </c>
      <c r="L59" s="10">
        <f t="shared" si="38"/>
        <v>103757</v>
      </c>
      <c r="M59" s="10">
        <f>M60+M61</f>
        <v>107170</v>
      </c>
      <c r="N59" s="10">
        <f>N60</f>
        <v>0</v>
      </c>
      <c r="O59" s="10">
        <f>O60</f>
        <v>0</v>
      </c>
      <c r="P59" s="10">
        <f>P60</f>
        <v>-4735</v>
      </c>
      <c r="Q59" s="10">
        <f>Q60</f>
        <v>102435</v>
      </c>
      <c r="R59" s="10">
        <f>R60+R61</f>
        <v>27127</v>
      </c>
      <c r="S59" s="10">
        <f>S60</f>
        <v>0</v>
      </c>
      <c r="T59" s="10">
        <f>T60</f>
        <v>0</v>
      </c>
      <c r="U59" s="10">
        <f>U60</f>
        <v>27127</v>
      </c>
    </row>
    <row r="60" spans="1:27" ht="15.75" hidden="1">
      <c r="A60" s="76"/>
      <c r="B60" s="12"/>
      <c r="C60" s="38">
        <v>909</v>
      </c>
      <c r="D60" s="10">
        <v>93523</v>
      </c>
      <c r="E60" s="10"/>
      <c r="F60" s="10">
        <v>524</v>
      </c>
      <c r="G60" s="10"/>
      <c r="H60" s="10">
        <v>9</v>
      </c>
      <c r="I60" s="55">
        <f>1160+4901</f>
        <v>6061</v>
      </c>
      <c r="J60" s="55"/>
      <c r="K60" s="55">
        <v>3640</v>
      </c>
      <c r="L60" s="10">
        <f>D60+E60+F60+G60+H60+I60+J60+K60</f>
        <v>103757</v>
      </c>
      <c r="M60" s="10">
        <v>107170</v>
      </c>
      <c r="N60" s="10"/>
      <c r="O60" s="10"/>
      <c r="P60" s="10">
        <v>-4735</v>
      </c>
      <c r="Q60" s="10">
        <f>M60+N60+P60</f>
        <v>102435</v>
      </c>
      <c r="R60" s="10">
        <v>27127</v>
      </c>
      <c r="S60" s="10"/>
      <c r="T60" s="10"/>
      <c r="U60" s="10">
        <f>R60+S60</f>
        <v>27127</v>
      </c>
    </row>
    <row r="61" spans="1:27" ht="15.75" hidden="1">
      <c r="A61" s="77"/>
      <c r="B61" s="12"/>
      <c r="C61" s="38"/>
      <c r="D61" s="4"/>
      <c r="E61" s="4"/>
      <c r="F61" s="4"/>
      <c r="G61" s="4"/>
      <c r="H61" s="4"/>
      <c r="I61" s="54"/>
      <c r="J61" s="54"/>
      <c r="K61" s="68"/>
      <c r="L61" s="10">
        <f>D61+E61+F61</f>
        <v>0</v>
      </c>
      <c r="M61" s="10"/>
      <c r="N61" s="4"/>
      <c r="O61" s="4"/>
      <c r="P61" s="4"/>
      <c r="Q61" s="10">
        <f>M61+N61</f>
        <v>0</v>
      </c>
      <c r="R61" s="10"/>
      <c r="S61" s="4"/>
      <c r="T61" s="4"/>
      <c r="U61" s="10">
        <f>R61+S61</f>
        <v>0</v>
      </c>
    </row>
    <row r="62" spans="1:27" ht="63">
      <c r="A62" s="37" t="s">
        <v>50</v>
      </c>
      <c r="B62" s="11" t="s">
        <v>78</v>
      </c>
      <c r="C62" s="27" t="s">
        <v>20</v>
      </c>
      <c r="D62" s="4">
        <v>55028</v>
      </c>
      <c r="E62" s="4"/>
      <c r="F62" s="4">
        <v>2435</v>
      </c>
      <c r="G62" s="4"/>
      <c r="H62" s="4">
        <v>1675</v>
      </c>
      <c r="I62" s="54">
        <v>1852</v>
      </c>
      <c r="J62" s="54"/>
      <c r="K62" s="54">
        <v>-5</v>
      </c>
      <c r="L62" s="4">
        <f>D62+E62+F62+G62+H62+I62+J62+K62</f>
        <v>60985</v>
      </c>
      <c r="M62" s="4">
        <v>50605</v>
      </c>
      <c r="N62" s="4"/>
      <c r="O62" s="4"/>
      <c r="P62" s="4"/>
      <c r="Q62" s="4">
        <f>M62+N62</f>
        <v>50605</v>
      </c>
      <c r="R62" s="4"/>
      <c r="S62" s="4"/>
      <c r="T62" s="4"/>
      <c r="U62" s="4">
        <f>R62+S62</f>
        <v>0</v>
      </c>
    </row>
    <row r="63" spans="1:27" ht="47.25">
      <c r="A63" s="37" t="s">
        <v>51</v>
      </c>
      <c r="B63" s="11" t="s">
        <v>79</v>
      </c>
      <c r="C63" s="27" t="s">
        <v>21</v>
      </c>
      <c r="D63" s="4">
        <v>91</v>
      </c>
      <c r="E63" s="4"/>
      <c r="F63" s="4"/>
      <c r="G63" s="4"/>
      <c r="H63" s="4"/>
      <c r="I63" s="54"/>
      <c r="J63" s="54"/>
      <c r="K63" s="68"/>
      <c r="L63" s="4">
        <f>D63+E63+F63+G63+H63+I63+J63+K63</f>
        <v>91</v>
      </c>
      <c r="M63" s="4">
        <v>91</v>
      </c>
      <c r="N63" s="4"/>
      <c r="O63" s="4"/>
      <c r="P63" s="4"/>
      <c r="Q63" s="4">
        <f>M63+N63</f>
        <v>91</v>
      </c>
      <c r="R63" s="4">
        <v>91</v>
      </c>
      <c r="S63" s="4"/>
      <c r="T63" s="4"/>
      <c r="U63" s="4">
        <f>R63+S63</f>
        <v>91</v>
      </c>
    </row>
    <row r="64" spans="1:27" ht="55.5" customHeight="1">
      <c r="A64" s="37" t="s">
        <v>52</v>
      </c>
      <c r="B64" s="78" t="s">
        <v>80</v>
      </c>
      <c r="C64" s="27" t="s">
        <v>27</v>
      </c>
      <c r="D64" s="4">
        <f t="shared" ref="D64:U64" si="39">SUM(D65:D72)</f>
        <v>742536</v>
      </c>
      <c r="E64" s="4">
        <f t="shared" si="39"/>
        <v>16501</v>
      </c>
      <c r="F64" s="4">
        <f t="shared" si="39"/>
        <v>56535</v>
      </c>
      <c r="G64" s="4">
        <f t="shared" si="39"/>
        <v>0</v>
      </c>
      <c r="H64" s="4">
        <f t="shared" si="39"/>
        <v>0</v>
      </c>
      <c r="I64" s="54">
        <f t="shared" si="39"/>
        <v>16532</v>
      </c>
      <c r="J64" s="54">
        <f t="shared" si="39"/>
        <v>0</v>
      </c>
      <c r="K64" s="54">
        <f t="shared" si="39"/>
        <v>-254</v>
      </c>
      <c r="L64" s="4">
        <f t="shared" si="39"/>
        <v>831850</v>
      </c>
      <c r="M64" s="4">
        <f t="shared" si="39"/>
        <v>715755</v>
      </c>
      <c r="N64" s="4">
        <f t="shared" ref="N64:Q64" si="40">SUM(N65:N72)</f>
        <v>0</v>
      </c>
      <c r="O64" s="4">
        <f t="shared" ref="O64" si="41">SUM(O65:O72)</f>
        <v>0</v>
      </c>
      <c r="P64" s="4"/>
      <c r="Q64" s="4">
        <f t="shared" si="40"/>
        <v>715755</v>
      </c>
      <c r="R64" s="4">
        <f t="shared" si="39"/>
        <v>737075</v>
      </c>
      <c r="S64" s="4">
        <f t="shared" si="39"/>
        <v>0</v>
      </c>
      <c r="T64" s="4">
        <f t="shared" ref="T64" si="42">SUM(T65:T72)</f>
        <v>0</v>
      </c>
      <c r="U64" s="4">
        <f t="shared" si="39"/>
        <v>737075</v>
      </c>
      <c r="Y64" s="22"/>
      <c r="AA64" s="22"/>
    </row>
    <row r="65" spans="1:21" hidden="1">
      <c r="A65" s="86" t="s">
        <v>101</v>
      </c>
      <c r="B65" s="79"/>
      <c r="C65" s="38">
        <v>900</v>
      </c>
      <c r="D65" s="10"/>
      <c r="E65" s="10">
        <f>134-134</f>
        <v>0</v>
      </c>
      <c r="F65" s="10"/>
      <c r="G65" s="10"/>
      <c r="H65" s="10"/>
      <c r="I65" s="55"/>
      <c r="J65" s="55"/>
      <c r="K65" s="43"/>
      <c r="L65" s="10">
        <f>D65+E65+F65+G65+J65+K65</f>
        <v>0</v>
      </c>
      <c r="M65" s="10"/>
      <c r="N65" s="10"/>
      <c r="O65" s="10"/>
      <c r="P65" s="10"/>
      <c r="Q65" s="10">
        <f t="shared" ref="Q65:Q71" si="43">M65+N65</f>
        <v>0</v>
      </c>
      <c r="R65" s="10"/>
      <c r="S65" s="10"/>
      <c r="T65" s="10"/>
      <c r="U65" s="10">
        <f t="shared" ref="U65:U71" si="44">R65+S65</f>
        <v>0</v>
      </c>
    </row>
    <row r="66" spans="1:21" hidden="1">
      <c r="A66" s="86"/>
      <c r="B66" s="79"/>
      <c r="C66" s="38">
        <v>901</v>
      </c>
      <c r="D66" s="10">
        <v>454016</v>
      </c>
      <c r="E66" s="10">
        <f>12038-181</f>
        <v>11857</v>
      </c>
      <c r="F66" s="10">
        <f>1611+7005+29918+4645+569+256+2657</f>
        <v>46661</v>
      </c>
      <c r="G66" s="10"/>
      <c r="H66" s="10"/>
      <c r="I66" s="55">
        <v>13873</v>
      </c>
      <c r="J66" s="55"/>
      <c r="K66" s="43"/>
      <c r="L66" s="10">
        <f t="shared" ref="L66:L71" si="45">D66+E66+F66+G66+H66+I66+J66+K66</f>
        <v>526407</v>
      </c>
      <c r="M66" s="10">
        <v>440395</v>
      </c>
      <c r="N66" s="10"/>
      <c r="O66" s="10"/>
      <c r="P66" s="10"/>
      <c r="Q66" s="10">
        <f t="shared" si="43"/>
        <v>440395</v>
      </c>
      <c r="R66" s="10">
        <v>454016</v>
      </c>
      <c r="S66" s="10"/>
      <c r="T66" s="10"/>
      <c r="U66" s="10">
        <f t="shared" si="44"/>
        <v>454016</v>
      </c>
    </row>
    <row r="67" spans="1:21" hidden="1">
      <c r="A67" s="86"/>
      <c r="B67" s="79"/>
      <c r="C67" s="38">
        <v>902</v>
      </c>
      <c r="D67" s="10">
        <v>59566</v>
      </c>
      <c r="E67" s="10">
        <v>2397</v>
      </c>
      <c r="F67" s="10"/>
      <c r="G67" s="10"/>
      <c r="H67" s="10"/>
      <c r="I67" s="55">
        <v>1638</v>
      </c>
      <c r="J67" s="55"/>
      <c r="K67" s="55">
        <v>-134</v>
      </c>
      <c r="L67" s="10">
        <f t="shared" si="45"/>
        <v>63467</v>
      </c>
      <c r="M67" s="10">
        <v>59566</v>
      </c>
      <c r="N67" s="10"/>
      <c r="O67" s="10"/>
      <c r="P67" s="10"/>
      <c r="Q67" s="10">
        <f t="shared" si="43"/>
        <v>59566</v>
      </c>
      <c r="R67" s="10">
        <v>59566</v>
      </c>
      <c r="S67" s="10"/>
      <c r="T67" s="10"/>
      <c r="U67" s="10">
        <f t="shared" si="44"/>
        <v>59566</v>
      </c>
    </row>
    <row r="68" spans="1:21" hidden="1">
      <c r="A68" s="86"/>
      <c r="B68" s="79"/>
      <c r="C68" s="38">
        <v>903</v>
      </c>
      <c r="D68" s="10">
        <v>10299</v>
      </c>
      <c r="E68" s="10"/>
      <c r="F68" s="10"/>
      <c r="G68" s="10"/>
      <c r="H68" s="10"/>
      <c r="I68" s="55"/>
      <c r="J68" s="55"/>
      <c r="K68" s="43"/>
      <c r="L68" s="10">
        <f t="shared" si="45"/>
        <v>10299</v>
      </c>
      <c r="M68" s="10">
        <v>9096</v>
      </c>
      <c r="N68" s="10"/>
      <c r="O68" s="10"/>
      <c r="P68" s="10"/>
      <c r="Q68" s="10">
        <f t="shared" si="43"/>
        <v>9096</v>
      </c>
      <c r="R68" s="10">
        <v>10371</v>
      </c>
      <c r="S68" s="10"/>
      <c r="T68" s="10"/>
      <c r="U68" s="10">
        <f t="shared" si="44"/>
        <v>10371</v>
      </c>
    </row>
    <row r="69" spans="1:21" hidden="1">
      <c r="A69" s="86"/>
      <c r="B69" s="79"/>
      <c r="C69" s="38">
        <v>910</v>
      </c>
      <c r="D69" s="10">
        <v>1178</v>
      </c>
      <c r="E69" s="10"/>
      <c r="F69" s="10"/>
      <c r="G69" s="10"/>
      <c r="H69" s="10"/>
      <c r="I69" s="55"/>
      <c r="J69" s="55"/>
      <c r="K69" s="43"/>
      <c r="L69" s="10">
        <f t="shared" si="45"/>
        <v>1178</v>
      </c>
      <c r="M69" s="10">
        <v>1143</v>
      </c>
      <c r="N69" s="10"/>
      <c r="O69" s="10"/>
      <c r="P69" s="10"/>
      <c r="Q69" s="10">
        <f t="shared" si="43"/>
        <v>1143</v>
      </c>
      <c r="R69" s="10">
        <v>1178</v>
      </c>
      <c r="S69" s="10"/>
      <c r="T69" s="10"/>
      <c r="U69" s="10">
        <f t="shared" si="44"/>
        <v>1178</v>
      </c>
    </row>
    <row r="70" spans="1:21" hidden="1">
      <c r="A70" s="86"/>
      <c r="B70" s="79"/>
      <c r="C70" s="38">
        <v>921</v>
      </c>
      <c r="D70" s="10">
        <v>41423</v>
      </c>
      <c r="E70" s="10"/>
      <c r="F70" s="10"/>
      <c r="G70" s="10"/>
      <c r="H70" s="10"/>
      <c r="I70" s="55">
        <v>1021</v>
      </c>
      <c r="J70" s="55"/>
      <c r="K70" s="43"/>
      <c r="L70" s="10">
        <f t="shared" si="45"/>
        <v>42444</v>
      </c>
      <c r="M70" s="10">
        <v>39210</v>
      </c>
      <c r="N70" s="10"/>
      <c r="O70" s="10"/>
      <c r="P70" s="10"/>
      <c r="Q70" s="10">
        <f>M70+N70</f>
        <v>39210</v>
      </c>
      <c r="R70" s="10">
        <v>40423</v>
      </c>
      <c r="S70" s="10"/>
      <c r="T70" s="10"/>
      <c r="U70" s="10">
        <f t="shared" si="44"/>
        <v>40423</v>
      </c>
    </row>
    <row r="71" spans="1:21" hidden="1">
      <c r="A71" s="86"/>
      <c r="B71" s="79"/>
      <c r="C71" s="38">
        <v>923</v>
      </c>
      <c r="D71" s="10">
        <v>175209</v>
      </c>
      <c r="E71" s="10">
        <f>2777-530</f>
        <v>2247</v>
      </c>
      <c r="F71" s="10">
        <f>905-662+4008+4786+500+117+172+48</f>
        <v>9874</v>
      </c>
      <c r="G71" s="10"/>
      <c r="H71" s="10"/>
      <c r="I71" s="55"/>
      <c r="J71" s="55"/>
      <c r="K71" s="55">
        <v>-120</v>
      </c>
      <c r="L71" s="10">
        <f t="shared" si="45"/>
        <v>187210</v>
      </c>
      <c r="M71" s="10">
        <v>165509</v>
      </c>
      <c r="N71" s="10"/>
      <c r="O71" s="10"/>
      <c r="P71" s="10"/>
      <c r="Q71" s="10">
        <f t="shared" si="43"/>
        <v>165509</v>
      </c>
      <c r="R71" s="10">
        <v>170676</v>
      </c>
      <c r="S71" s="10"/>
      <c r="T71" s="10"/>
      <c r="U71" s="10">
        <f t="shared" si="44"/>
        <v>170676</v>
      </c>
    </row>
    <row r="72" spans="1:21" ht="32.25" customHeight="1">
      <c r="A72" s="86" t="s">
        <v>53</v>
      </c>
      <c r="B72" s="80"/>
      <c r="C72" s="9" t="s">
        <v>25</v>
      </c>
      <c r="D72" s="10">
        <f>SUM(D73:D75)</f>
        <v>845</v>
      </c>
      <c r="E72" s="10">
        <f>SUM(E73:E75)</f>
        <v>0</v>
      </c>
      <c r="F72" s="10"/>
      <c r="G72" s="10"/>
      <c r="H72" s="10"/>
      <c r="I72" s="55"/>
      <c r="J72" s="55">
        <f>SUM(J73:J75)</f>
        <v>0</v>
      </c>
      <c r="K72" s="71">
        <f>SUM(K73:K75)</f>
        <v>0</v>
      </c>
      <c r="L72" s="10">
        <f>SUM(L73:L75)</f>
        <v>845</v>
      </c>
      <c r="M72" s="10">
        <f t="shared" ref="M72:R72" si="46">SUM(M73:M75)</f>
        <v>836</v>
      </c>
      <c r="N72" s="10">
        <f>SUM(N73:N75)</f>
        <v>0</v>
      </c>
      <c r="O72" s="10">
        <f>SUM(O73:O75)</f>
        <v>0</v>
      </c>
      <c r="P72" s="10"/>
      <c r="Q72" s="10">
        <f>SUM(Q73:Q75)</f>
        <v>836</v>
      </c>
      <c r="R72" s="10">
        <f t="shared" si="46"/>
        <v>845</v>
      </c>
      <c r="S72" s="10">
        <f>SUM(S73:S75)</f>
        <v>0</v>
      </c>
      <c r="T72" s="10">
        <f>SUM(T73:T75)</f>
        <v>0</v>
      </c>
      <c r="U72" s="10">
        <f>SUM(U73:U75)</f>
        <v>845</v>
      </c>
    </row>
    <row r="73" spans="1:21" ht="16.5" hidden="1" customHeight="1">
      <c r="A73" s="86"/>
      <c r="B73" s="78"/>
      <c r="C73" s="38">
        <v>900</v>
      </c>
      <c r="D73" s="10">
        <v>134</v>
      </c>
      <c r="E73" s="10"/>
      <c r="F73" s="10"/>
      <c r="G73" s="10"/>
      <c r="H73" s="10"/>
      <c r="I73" s="55"/>
      <c r="J73" s="55"/>
      <c r="K73" s="69"/>
      <c r="L73" s="10">
        <f t="shared" ref="L73:L79" si="47">D73+E73+F73+G73+H73+I73+J73+K73</f>
        <v>134</v>
      </c>
      <c r="M73" s="10">
        <v>130</v>
      </c>
      <c r="N73" s="10"/>
      <c r="O73" s="10"/>
      <c r="P73" s="10"/>
      <c r="Q73" s="10">
        <f t="shared" ref="Q73:Q79" si="48">M73+N73</f>
        <v>130</v>
      </c>
      <c r="R73" s="10">
        <v>134</v>
      </c>
      <c r="S73" s="10"/>
      <c r="T73" s="10"/>
      <c r="U73" s="10">
        <f t="shared" ref="U73:U79" si="49">R73+S73</f>
        <v>134</v>
      </c>
    </row>
    <row r="74" spans="1:21" ht="15.75" hidden="1" customHeight="1">
      <c r="A74" s="86"/>
      <c r="B74" s="79"/>
      <c r="C74" s="38">
        <v>901</v>
      </c>
      <c r="D74" s="10">
        <v>181</v>
      </c>
      <c r="E74" s="10"/>
      <c r="F74" s="10"/>
      <c r="G74" s="10"/>
      <c r="H74" s="10"/>
      <c r="I74" s="55"/>
      <c r="J74" s="55"/>
      <c r="K74" s="69"/>
      <c r="L74" s="10">
        <f t="shared" si="47"/>
        <v>181</v>
      </c>
      <c r="M74" s="10">
        <v>176</v>
      </c>
      <c r="N74" s="10"/>
      <c r="O74" s="10"/>
      <c r="P74" s="10"/>
      <c r="Q74" s="10">
        <f t="shared" si="48"/>
        <v>176</v>
      </c>
      <c r="R74" s="10">
        <v>181</v>
      </c>
      <c r="S74" s="10"/>
      <c r="T74" s="10"/>
      <c r="U74" s="10">
        <f t="shared" si="49"/>
        <v>181</v>
      </c>
    </row>
    <row r="75" spans="1:21" ht="15.75" hidden="1" customHeight="1">
      <c r="A75" s="86"/>
      <c r="B75" s="80"/>
      <c r="C75" s="38">
        <v>923</v>
      </c>
      <c r="D75" s="10">
        <v>530</v>
      </c>
      <c r="E75" s="10"/>
      <c r="F75" s="10"/>
      <c r="G75" s="10"/>
      <c r="H75" s="10"/>
      <c r="I75" s="55"/>
      <c r="J75" s="55"/>
      <c r="K75" s="69"/>
      <c r="L75" s="10">
        <f t="shared" si="47"/>
        <v>530</v>
      </c>
      <c r="M75" s="10">
        <v>530</v>
      </c>
      <c r="N75" s="10"/>
      <c r="O75" s="10"/>
      <c r="P75" s="10"/>
      <c r="Q75" s="10">
        <f t="shared" si="48"/>
        <v>530</v>
      </c>
      <c r="R75" s="10">
        <v>530</v>
      </c>
      <c r="S75" s="10"/>
      <c r="T75" s="10"/>
      <c r="U75" s="10">
        <f t="shared" si="49"/>
        <v>530</v>
      </c>
    </row>
    <row r="76" spans="1:21" ht="62.25" customHeight="1">
      <c r="A76" s="37" t="s">
        <v>54</v>
      </c>
      <c r="B76" s="11" t="s">
        <v>81</v>
      </c>
      <c r="C76" s="27" t="s">
        <v>8</v>
      </c>
      <c r="D76" s="4">
        <v>7682</v>
      </c>
      <c r="E76" s="4">
        <v>255</v>
      </c>
      <c r="F76" s="4"/>
      <c r="G76" s="4"/>
      <c r="H76" s="4"/>
      <c r="I76" s="54">
        <v>3949</v>
      </c>
      <c r="J76" s="54"/>
      <c r="K76" s="68"/>
      <c r="L76" s="4">
        <f t="shared" si="47"/>
        <v>11886</v>
      </c>
      <c r="M76" s="4">
        <v>0</v>
      </c>
      <c r="N76" s="4"/>
      <c r="O76" s="4"/>
      <c r="P76" s="4"/>
      <c r="Q76" s="4">
        <f t="shared" si="48"/>
        <v>0</v>
      </c>
      <c r="R76" s="4">
        <v>0</v>
      </c>
      <c r="S76" s="4"/>
      <c r="T76" s="4"/>
      <c r="U76" s="4">
        <f t="shared" si="49"/>
        <v>0</v>
      </c>
    </row>
    <row r="77" spans="1:21" ht="47.25">
      <c r="A77" s="37" t="s">
        <v>55</v>
      </c>
      <c r="B77" s="11" t="s">
        <v>82</v>
      </c>
      <c r="C77" s="27" t="s">
        <v>22</v>
      </c>
      <c r="D77" s="4">
        <v>6129</v>
      </c>
      <c r="E77" s="4"/>
      <c r="F77" s="4"/>
      <c r="G77" s="4"/>
      <c r="H77" s="4"/>
      <c r="I77" s="54"/>
      <c r="J77" s="54"/>
      <c r="K77" s="54">
        <v>-123</v>
      </c>
      <c r="L77" s="4">
        <f t="shared" si="47"/>
        <v>6006</v>
      </c>
      <c r="M77" s="4">
        <v>5129</v>
      </c>
      <c r="N77" s="4"/>
      <c r="O77" s="4"/>
      <c r="P77" s="4"/>
      <c r="Q77" s="4">
        <f t="shared" si="48"/>
        <v>5129</v>
      </c>
      <c r="R77" s="4">
        <v>5129</v>
      </c>
      <c r="S77" s="4"/>
      <c r="T77" s="4"/>
      <c r="U77" s="4">
        <f t="shared" si="49"/>
        <v>5129</v>
      </c>
    </row>
    <row r="78" spans="1:21" ht="47.25">
      <c r="A78" s="37" t="s">
        <v>56</v>
      </c>
      <c r="B78" s="11" t="s">
        <v>83</v>
      </c>
      <c r="C78" s="27" t="s">
        <v>9</v>
      </c>
      <c r="D78" s="4">
        <v>930</v>
      </c>
      <c r="E78" s="4"/>
      <c r="F78" s="4"/>
      <c r="G78" s="4"/>
      <c r="H78" s="4"/>
      <c r="I78" s="54"/>
      <c r="J78" s="67">
        <v>100</v>
      </c>
      <c r="K78" s="68"/>
      <c r="L78" s="4">
        <f t="shared" si="47"/>
        <v>1030</v>
      </c>
      <c r="M78" s="4">
        <v>930</v>
      </c>
      <c r="N78" s="4"/>
      <c r="O78" s="4"/>
      <c r="P78" s="4"/>
      <c r="Q78" s="4">
        <f t="shared" si="48"/>
        <v>930</v>
      </c>
      <c r="R78" s="4">
        <v>930</v>
      </c>
      <c r="S78" s="4"/>
      <c r="T78" s="4"/>
      <c r="U78" s="4">
        <f t="shared" si="49"/>
        <v>930</v>
      </c>
    </row>
    <row r="79" spans="1:21" ht="47.25">
      <c r="A79" s="37" t="s">
        <v>89</v>
      </c>
      <c r="B79" s="11" t="s">
        <v>84</v>
      </c>
      <c r="C79" s="3" t="s">
        <v>90</v>
      </c>
      <c r="D79" s="4">
        <v>3137</v>
      </c>
      <c r="E79" s="4"/>
      <c r="F79" s="4"/>
      <c r="G79" s="4"/>
      <c r="H79" s="4"/>
      <c r="I79" s="54"/>
      <c r="J79" s="54"/>
      <c r="K79" s="68"/>
      <c r="L79" s="4">
        <f t="shared" si="47"/>
        <v>3137</v>
      </c>
      <c r="M79" s="4">
        <v>2162</v>
      </c>
      <c r="N79" s="4"/>
      <c r="O79" s="4"/>
      <c r="P79" s="4"/>
      <c r="Q79" s="4">
        <f t="shared" si="48"/>
        <v>2162</v>
      </c>
      <c r="R79" s="4">
        <v>2162</v>
      </c>
      <c r="S79" s="4"/>
      <c r="T79" s="4"/>
      <c r="U79" s="4">
        <f t="shared" si="49"/>
        <v>2162</v>
      </c>
    </row>
    <row r="80" spans="1:21" ht="63">
      <c r="A80" s="37" t="s">
        <v>57</v>
      </c>
      <c r="B80" s="11" t="s">
        <v>85</v>
      </c>
      <c r="C80" s="3" t="s">
        <v>97</v>
      </c>
      <c r="D80" s="4">
        <f t="shared" ref="D80:S80" si="50">SUM(D81:D83)</f>
        <v>43263</v>
      </c>
      <c r="E80" s="4">
        <f t="shared" si="50"/>
        <v>6150</v>
      </c>
      <c r="F80" s="4">
        <f t="shared" si="50"/>
        <v>1306</v>
      </c>
      <c r="G80" s="4">
        <f t="shared" ref="G80" si="51">SUM(G81:G83)</f>
        <v>6626</v>
      </c>
      <c r="H80" s="4"/>
      <c r="I80" s="54"/>
      <c r="J80" s="54">
        <f>SUM(J81:J83)</f>
        <v>0</v>
      </c>
      <c r="K80" s="4">
        <f t="shared" si="50"/>
        <v>12</v>
      </c>
      <c r="L80" s="4">
        <f t="shared" si="50"/>
        <v>57357</v>
      </c>
      <c r="M80" s="4">
        <f t="shared" si="50"/>
        <v>36305</v>
      </c>
      <c r="N80" s="4">
        <f t="shared" ref="N80:Q80" si="52">SUM(N81:N83)</f>
        <v>0</v>
      </c>
      <c r="O80" s="4">
        <f t="shared" ref="O80" si="53">SUM(O81:O83)</f>
        <v>0</v>
      </c>
      <c r="P80" s="4">
        <f t="shared" si="52"/>
        <v>215</v>
      </c>
      <c r="Q80" s="4">
        <f t="shared" si="52"/>
        <v>36520</v>
      </c>
      <c r="R80" s="4">
        <f t="shared" si="50"/>
        <v>37417</v>
      </c>
      <c r="S80" s="4">
        <f t="shared" si="50"/>
        <v>0</v>
      </c>
      <c r="T80" s="4">
        <f t="shared" ref="T80" si="54">SUM(T81:T83)</f>
        <v>222</v>
      </c>
      <c r="U80" s="4">
        <f>SUM(U81:U83)</f>
        <v>37639</v>
      </c>
    </row>
    <row r="81" spans="1:22" ht="15.75" hidden="1">
      <c r="A81" s="37"/>
      <c r="B81" s="11"/>
      <c r="C81" s="39">
        <v>906</v>
      </c>
      <c r="D81" s="4">
        <v>950</v>
      </c>
      <c r="E81" s="4"/>
      <c r="F81" s="4"/>
      <c r="G81" s="4"/>
      <c r="H81" s="4"/>
      <c r="I81" s="54"/>
      <c r="J81" s="54"/>
      <c r="K81" s="68"/>
      <c r="L81" s="10">
        <f t="shared" ref="L81:L86" si="55">D81+E81+F81+G81+H81+I81+J81+K81</f>
        <v>950</v>
      </c>
      <c r="M81" s="4">
        <v>922</v>
      </c>
      <c r="N81" s="4"/>
      <c r="O81" s="4"/>
      <c r="P81" s="4"/>
      <c r="Q81" s="10">
        <f t="shared" ref="Q81:Q84" si="56">M81+N81</f>
        <v>922</v>
      </c>
      <c r="R81" s="4">
        <v>950</v>
      </c>
      <c r="S81" s="4"/>
      <c r="T81" s="4"/>
      <c r="U81" s="10">
        <f t="shared" ref="U81:U85" si="57">R81+S81</f>
        <v>950</v>
      </c>
    </row>
    <row r="82" spans="1:22" ht="15.75" hidden="1">
      <c r="A82" s="37"/>
      <c r="B82" s="11"/>
      <c r="C82" s="39">
        <v>917</v>
      </c>
      <c r="D82" s="4">
        <v>325</v>
      </c>
      <c r="E82" s="4"/>
      <c r="F82" s="4"/>
      <c r="G82" s="4"/>
      <c r="H82" s="4"/>
      <c r="I82" s="54"/>
      <c r="J82" s="54"/>
      <c r="K82" s="68"/>
      <c r="L82" s="10">
        <f t="shared" si="55"/>
        <v>325</v>
      </c>
      <c r="M82" s="4">
        <v>325</v>
      </c>
      <c r="N82" s="4"/>
      <c r="O82" s="4"/>
      <c r="P82" s="4"/>
      <c r="Q82" s="10">
        <f t="shared" si="56"/>
        <v>325</v>
      </c>
      <c r="R82" s="4">
        <v>325</v>
      </c>
      <c r="S82" s="4"/>
      <c r="T82" s="4"/>
      <c r="U82" s="10">
        <f t="shared" si="57"/>
        <v>325</v>
      </c>
    </row>
    <row r="83" spans="1:22" ht="15.75" hidden="1">
      <c r="A83" s="37"/>
      <c r="B83" s="11"/>
      <c r="C83" s="39">
        <v>924</v>
      </c>
      <c r="D83" s="4">
        <v>41988</v>
      </c>
      <c r="E83" s="4">
        <v>6150</v>
      </c>
      <c r="F83" s="4">
        <f>1306</f>
        <v>1306</v>
      </c>
      <c r="G83" s="4">
        <v>6626</v>
      </c>
      <c r="H83" s="4"/>
      <c r="I83" s="54"/>
      <c r="J83" s="54"/>
      <c r="K83" s="54">
        <v>12</v>
      </c>
      <c r="L83" s="10">
        <f t="shared" si="55"/>
        <v>56082</v>
      </c>
      <c r="M83" s="4">
        <v>35058</v>
      </c>
      <c r="N83" s="4"/>
      <c r="O83" s="4"/>
      <c r="P83" s="4">
        <v>215</v>
      </c>
      <c r="Q83" s="10">
        <f>M83+N83+P83</f>
        <v>35273</v>
      </c>
      <c r="R83" s="10">
        <v>36142</v>
      </c>
      <c r="S83" s="4"/>
      <c r="T83" s="4">
        <v>222</v>
      </c>
      <c r="U83" s="10">
        <f>R83+S83+T83</f>
        <v>36364</v>
      </c>
    </row>
    <row r="84" spans="1:22" ht="49.5" customHeight="1">
      <c r="A84" s="37" t="s">
        <v>58</v>
      </c>
      <c r="B84" s="11" t="s">
        <v>86</v>
      </c>
      <c r="C84" s="27" t="s">
        <v>96</v>
      </c>
      <c r="D84" s="4">
        <v>5292</v>
      </c>
      <c r="E84" s="4">
        <v>7311</v>
      </c>
      <c r="F84" s="4"/>
      <c r="G84" s="4"/>
      <c r="H84" s="4"/>
      <c r="I84" s="54"/>
      <c r="J84" s="54"/>
      <c r="K84" s="54">
        <v>-103</v>
      </c>
      <c r="L84" s="4">
        <f t="shared" si="55"/>
        <v>12500</v>
      </c>
      <c r="M84" s="4">
        <v>1113</v>
      </c>
      <c r="N84" s="4"/>
      <c r="O84" s="4"/>
      <c r="P84" s="4"/>
      <c r="Q84" s="4">
        <f t="shared" si="56"/>
        <v>1113</v>
      </c>
      <c r="R84" s="4">
        <v>1113</v>
      </c>
      <c r="S84" s="4"/>
      <c r="T84" s="4"/>
      <c r="U84" s="4">
        <f t="shared" si="57"/>
        <v>1113</v>
      </c>
    </row>
    <row r="85" spans="1:22" ht="62.25" customHeight="1">
      <c r="A85" s="37" t="s">
        <v>59</v>
      </c>
      <c r="B85" s="11" t="s">
        <v>87</v>
      </c>
      <c r="C85" s="27" t="s">
        <v>93</v>
      </c>
      <c r="D85" s="4">
        <v>286992</v>
      </c>
      <c r="E85" s="4">
        <v>10370</v>
      </c>
      <c r="F85" s="4"/>
      <c r="G85" s="4"/>
      <c r="H85" s="4"/>
      <c r="I85" s="54"/>
      <c r="J85" s="54"/>
      <c r="K85" s="54">
        <v>-343</v>
      </c>
      <c r="L85" s="4">
        <f t="shared" si="55"/>
        <v>297019</v>
      </c>
      <c r="M85" s="4">
        <v>304638</v>
      </c>
      <c r="N85" s="4"/>
      <c r="O85" s="4"/>
      <c r="P85" s="4">
        <v>-157</v>
      </c>
      <c r="Q85" s="4">
        <f>M85+N85+P85</f>
        <v>304481</v>
      </c>
      <c r="R85" s="4">
        <v>323789</v>
      </c>
      <c r="S85" s="4"/>
      <c r="T85" s="4"/>
      <c r="U85" s="4">
        <f t="shared" si="57"/>
        <v>323789</v>
      </c>
    </row>
    <row r="86" spans="1:22" ht="49.5" customHeight="1">
      <c r="A86" s="37" t="s">
        <v>60</v>
      </c>
      <c r="B86" s="11" t="s">
        <v>88</v>
      </c>
      <c r="C86" s="27" t="s">
        <v>10</v>
      </c>
      <c r="D86" s="4">
        <v>54948</v>
      </c>
      <c r="E86" s="4">
        <v>68000</v>
      </c>
      <c r="F86" s="4">
        <f>-62510+34000</f>
        <v>-28510</v>
      </c>
      <c r="G86" s="4">
        <f>21053</f>
        <v>21053</v>
      </c>
      <c r="H86" s="4"/>
      <c r="I86" s="54"/>
      <c r="J86" s="54"/>
      <c r="K86" s="54">
        <f>49972-514</f>
        <v>49458</v>
      </c>
      <c r="L86" s="4">
        <f t="shared" si="55"/>
        <v>164949</v>
      </c>
      <c r="M86" s="4">
        <v>211689</v>
      </c>
      <c r="N86" s="4"/>
      <c r="O86" s="4">
        <f>-4445-17222-6843+296472</f>
        <v>267962</v>
      </c>
      <c r="P86" s="4"/>
      <c r="Q86" s="4">
        <f>M86+N86+O86</f>
        <v>479651</v>
      </c>
      <c r="R86" s="4">
        <v>30650</v>
      </c>
      <c r="S86" s="4">
        <v>154015</v>
      </c>
      <c r="T86" s="4">
        <f>-4445-17222-6843</f>
        <v>-28510</v>
      </c>
      <c r="U86" s="4">
        <f>R86+S86+T86</f>
        <v>156155</v>
      </c>
      <c r="V86" s="22"/>
    </row>
    <row r="87" spans="1:22" ht="49.5" customHeight="1">
      <c r="A87" s="37" t="s">
        <v>102</v>
      </c>
      <c r="B87" s="11" t="s">
        <v>103</v>
      </c>
      <c r="C87" s="27" t="s">
        <v>104</v>
      </c>
      <c r="D87" s="4"/>
      <c r="E87" s="4"/>
      <c r="F87" s="4">
        <f>F88+F89</f>
        <v>28510</v>
      </c>
      <c r="G87" s="4">
        <v>84283</v>
      </c>
      <c r="H87" s="4"/>
      <c r="I87" s="54"/>
      <c r="J87" s="54">
        <f>SUM(J88:J89)</f>
        <v>88911</v>
      </c>
      <c r="K87" s="70">
        <f>K88+K89</f>
        <v>0</v>
      </c>
      <c r="L87" s="4">
        <f>L88+L89</f>
        <v>201704</v>
      </c>
      <c r="M87" s="4"/>
      <c r="N87" s="4"/>
      <c r="O87" s="4">
        <f>17222+11288</f>
        <v>28510</v>
      </c>
      <c r="P87" s="4"/>
      <c r="Q87" s="4">
        <f>Q88+Q89</f>
        <v>28510</v>
      </c>
      <c r="R87" s="4">
        <f t="shared" ref="R87:T87" si="58">R88+R89</f>
        <v>0</v>
      </c>
      <c r="S87" s="4">
        <f t="shared" si="58"/>
        <v>0</v>
      </c>
      <c r="T87" s="4">
        <f t="shared" si="58"/>
        <v>28510</v>
      </c>
      <c r="U87" s="4">
        <f>U88+U89</f>
        <v>28510</v>
      </c>
      <c r="V87" s="22"/>
    </row>
    <row r="88" spans="1:22" ht="16.5" hidden="1" customHeight="1">
      <c r="A88" s="63"/>
      <c r="B88" s="11"/>
      <c r="C88" s="64">
        <v>909</v>
      </c>
      <c r="D88" s="4"/>
      <c r="E88" s="4"/>
      <c r="F88" s="4"/>
      <c r="G88" s="4"/>
      <c r="H88" s="4"/>
      <c r="I88" s="54"/>
      <c r="J88" s="54">
        <v>12974</v>
      </c>
      <c r="K88" s="68"/>
      <c r="L88" s="4">
        <f>SUM(F88:K88)</f>
        <v>12974</v>
      </c>
      <c r="M88" s="4"/>
      <c r="N88" s="4"/>
      <c r="O88" s="4"/>
      <c r="P88" s="4"/>
      <c r="Q88" s="4"/>
      <c r="R88" s="4"/>
      <c r="S88" s="4"/>
      <c r="T88" s="4"/>
      <c r="U88" s="4"/>
      <c r="V88" s="22"/>
    </row>
    <row r="89" spans="1:22" ht="16.5" hidden="1" customHeight="1">
      <c r="A89" s="63"/>
      <c r="B89" s="11"/>
      <c r="C89" s="64">
        <v>920</v>
      </c>
      <c r="D89" s="4"/>
      <c r="E89" s="4"/>
      <c r="F89" s="4">
        <v>28510</v>
      </c>
      <c r="G89" s="4">
        <v>84283</v>
      </c>
      <c r="H89" s="4"/>
      <c r="I89" s="54"/>
      <c r="J89" s="54">
        <f>77234-1297</f>
        <v>75937</v>
      </c>
      <c r="K89" s="68"/>
      <c r="L89" s="4">
        <f>SUM(F89:K89)</f>
        <v>188730</v>
      </c>
      <c r="M89" s="4"/>
      <c r="N89" s="4"/>
      <c r="O89" s="4"/>
      <c r="P89" s="4"/>
      <c r="Q89" s="4">
        <v>28510</v>
      </c>
      <c r="R89" s="4"/>
      <c r="S89" s="4"/>
      <c r="T89" s="4">
        <v>28510</v>
      </c>
      <c r="U89" s="4">
        <v>28510</v>
      </c>
      <c r="V89" s="22"/>
    </row>
    <row r="90" spans="1:22" ht="21.75" customHeight="1">
      <c r="A90" s="18"/>
      <c r="B90" s="23"/>
      <c r="C90" s="6" t="s">
        <v>12</v>
      </c>
      <c r="D90" s="15">
        <f t="shared" ref="D90:Q90" si="59">D13+D16+D19+D20+D25+D30+D31+D34+D35+D41+D42+D46+D47+D48+D49+D62+D63+D64+D76+D77+D78+D80+D84+D85+D86+D79+D87</f>
        <v>6133855</v>
      </c>
      <c r="E90" s="15">
        <f t="shared" si="59"/>
        <v>193987</v>
      </c>
      <c r="F90" s="15">
        <f t="shared" si="59"/>
        <v>139867</v>
      </c>
      <c r="G90" s="15">
        <f t="shared" si="59"/>
        <v>1614210</v>
      </c>
      <c r="H90" s="15">
        <f>H13+H16+H19+H20+H25+H30+H31+H34+H35+H41+H42+H46+H47+H48+H49+H62+H63+H64+H76+H77+H78+H80+H84+H85+H86+H79+H87</f>
        <v>146852</v>
      </c>
      <c r="I90" s="56">
        <f>I13+I16+I19+I20+I25+I30+I31+I34+I35+I41+I42+I46+I47+I48+I49+I62+I63+I64+I76+I77+I78+I80+I84+I85+I86+I79+I87</f>
        <v>3440281</v>
      </c>
      <c r="J90" s="56">
        <f>J13+J16+J19+J20+J25+J30+J31+J34+J35+J41+J42+J46+J47+J48+J49+J62+J63+J64+J76+J77+J78+J80+J84+J85+J86+J79+J87</f>
        <v>142594</v>
      </c>
      <c r="K90" s="56">
        <f>K13+K16+K19+K20+K25+K30+K31+K34+K35+K41+K42+K46+K47+K48+K49+K62+K63+K64+K76+K77+K78+K80+K84+K85+K86+K79+K87</f>
        <v>196396</v>
      </c>
      <c r="L90" s="15">
        <f>L13+L16+L19+L20+L25+L30+L31+L34+L35+L41+L42+L46+L47+L48+L49+L62+L63+L64+L76+L77+L78+L80+L84+L85+L86+L79+L87</f>
        <v>12008042</v>
      </c>
      <c r="M90" s="15">
        <f t="shared" si="59"/>
        <v>5121326</v>
      </c>
      <c r="N90" s="15">
        <f t="shared" si="59"/>
        <v>5500</v>
      </c>
      <c r="O90" s="15">
        <f t="shared" si="59"/>
        <v>290972</v>
      </c>
      <c r="P90" s="15">
        <f>P13+P16+P19+P20+P25+P30+P31+P34+P35+P41+P42+P46+P47+P48+P49+P62+P63+P64+P76+P77+P78+P80+P84+P85+P86+P79+P87</f>
        <v>-4892</v>
      </c>
      <c r="Q90" s="15">
        <f t="shared" si="59"/>
        <v>5412906</v>
      </c>
      <c r="R90" s="15">
        <f>R13+R16+R19+R20+R25+R30+R31+R34+R35+R41+R42+R46+R47+R48+R49+R62+R63+R64+R76+R77+R78+R80+R84+R85+R86+R79+R87</f>
        <v>4448358</v>
      </c>
      <c r="S90" s="15">
        <f t="shared" ref="S90:T90" si="60">S13+S16+S19+S20+S25+S30+S31+S34+S35+S41+S42+S46+S47+S48+S49+S62+S63+S64+S76+S77+S78+S80+S84+S85+S86+S79+S87</f>
        <v>159515</v>
      </c>
      <c r="T90" s="15">
        <f t="shared" si="60"/>
        <v>-5278</v>
      </c>
      <c r="U90" s="15">
        <f>U13+U16+U19+U20+U25+U30+U31+U34+U35+U41+U42+U46+U47+U48+U49+U62+U63+U64+U76+U77+U78+U80+U84+U85+U86+U79+U87</f>
        <v>4602595</v>
      </c>
    </row>
    <row r="91" spans="1:22" ht="15.75">
      <c r="A91" s="19"/>
      <c r="B91" s="24"/>
      <c r="C91" s="33"/>
      <c r="D91" s="5"/>
      <c r="E91" s="5">
        <f>D90+E90</f>
        <v>6327842</v>
      </c>
      <c r="F91" s="5">
        <f t="shared" ref="F91:K91" si="61">E91+F90</f>
        <v>6467709</v>
      </c>
      <c r="G91" s="5">
        <f t="shared" si="61"/>
        <v>8081919</v>
      </c>
      <c r="H91" s="5">
        <f t="shared" si="61"/>
        <v>8228771</v>
      </c>
      <c r="I91" s="57">
        <f t="shared" si="61"/>
        <v>11669052</v>
      </c>
      <c r="J91" s="57">
        <f t="shared" si="61"/>
        <v>11811646</v>
      </c>
      <c r="K91" s="44">
        <f t="shared" si="61"/>
        <v>12008042</v>
      </c>
      <c r="L91" s="5"/>
      <c r="M91" s="7"/>
      <c r="N91" s="5">
        <f>M90+N90</f>
        <v>5126826</v>
      </c>
      <c r="O91" s="5">
        <f>N91+O90</f>
        <v>5417798</v>
      </c>
      <c r="P91" s="5">
        <f>O91+P90</f>
        <v>5412906</v>
      </c>
      <c r="Q91" s="5"/>
      <c r="R91" s="7"/>
      <c r="S91" s="5">
        <f>R90+S90</f>
        <v>4607873</v>
      </c>
      <c r="T91" s="5">
        <f>S91+T90</f>
        <v>4602595</v>
      </c>
      <c r="U91" s="5"/>
    </row>
    <row r="92" spans="1:22">
      <c r="A92" s="19"/>
      <c r="B92" s="24"/>
      <c r="C92" s="33"/>
      <c r="D92" s="16"/>
      <c r="E92" s="16"/>
      <c r="F92" s="16"/>
      <c r="G92" s="16"/>
      <c r="H92" s="16"/>
      <c r="I92" s="58"/>
      <c r="J92" s="58"/>
      <c r="K92" s="45"/>
      <c r="L92" s="16"/>
      <c r="M92" s="7"/>
      <c r="N92" s="16"/>
      <c r="O92" s="16"/>
      <c r="P92" s="16"/>
      <c r="Q92" s="16"/>
      <c r="R92" s="7"/>
      <c r="S92" s="16"/>
      <c r="T92" s="16"/>
      <c r="U92" s="16"/>
    </row>
    <row r="93" spans="1:22">
      <c r="A93" s="19"/>
      <c r="B93" s="24"/>
      <c r="C93" s="7"/>
      <c r="D93" s="16"/>
      <c r="E93" s="16"/>
      <c r="F93" s="16"/>
      <c r="G93" s="16"/>
      <c r="H93" s="16"/>
      <c r="I93" s="58"/>
      <c r="J93" s="58"/>
      <c r="K93" s="45"/>
      <c r="L93" s="16"/>
      <c r="M93" s="7"/>
      <c r="N93" s="16"/>
      <c r="O93" s="16"/>
      <c r="P93" s="16"/>
      <c r="Q93" s="16"/>
      <c r="R93" s="7"/>
      <c r="S93" s="16"/>
      <c r="T93" s="16"/>
      <c r="U93" s="16"/>
    </row>
    <row r="94" spans="1:22">
      <c r="A94" s="19"/>
      <c r="B94" s="24"/>
      <c r="C94" s="7"/>
      <c r="D94" s="16"/>
      <c r="E94" s="16"/>
      <c r="F94" s="16"/>
      <c r="G94" s="16"/>
      <c r="H94" s="65"/>
      <c r="I94" s="66"/>
      <c r="J94" s="66"/>
      <c r="K94" s="50"/>
      <c r="L94" s="16"/>
      <c r="M94" s="7"/>
      <c r="N94" s="16"/>
      <c r="O94" s="16"/>
      <c r="P94" s="16"/>
      <c r="Q94" s="16"/>
      <c r="R94" s="7"/>
      <c r="S94" s="16"/>
      <c r="T94" s="16"/>
      <c r="U94" s="16"/>
    </row>
    <row r="95" spans="1:22">
      <c r="A95" s="19"/>
      <c r="B95" s="24"/>
      <c r="C95" s="7"/>
      <c r="D95" s="7"/>
      <c r="E95" s="7"/>
      <c r="F95" s="7"/>
      <c r="G95" s="7"/>
      <c r="H95" s="7"/>
      <c r="I95" s="58"/>
      <c r="J95" s="58"/>
      <c r="K95" s="45"/>
      <c r="L95" s="16"/>
      <c r="M95" s="7"/>
      <c r="N95" s="7"/>
      <c r="O95" s="7"/>
      <c r="P95" s="7"/>
      <c r="Q95" s="16"/>
      <c r="R95" s="7"/>
      <c r="S95" s="7"/>
      <c r="T95" s="7"/>
      <c r="U95" s="16"/>
    </row>
    <row r="96" spans="1:22">
      <c r="G96" s="7"/>
      <c r="H96" s="7"/>
      <c r="I96" s="58"/>
      <c r="J96" s="58"/>
      <c r="K96" s="45"/>
      <c r="L96" s="22"/>
      <c r="Q96" s="22"/>
      <c r="U96" s="22"/>
    </row>
    <row r="97" spans="3:21">
      <c r="G97" s="7"/>
      <c r="H97" s="7"/>
      <c r="I97" s="58"/>
      <c r="J97" s="58"/>
      <c r="K97" s="45"/>
      <c r="L97" s="22"/>
      <c r="Q97" s="22"/>
      <c r="U97" s="22"/>
    </row>
    <row r="98" spans="3:21">
      <c r="G98" s="7"/>
      <c r="H98" s="7"/>
      <c r="I98" s="58"/>
      <c r="J98" s="58"/>
      <c r="K98" s="45"/>
      <c r="L98" s="22"/>
      <c r="Q98" s="22"/>
      <c r="U98" s="22"/>
    </row>
    <row r="99" spans="3:21">
      <c r="C99" s="29"/>
      <c r="G99" s="7"/>
      <c r="H99" s="7"/>
      <c r="I99" s="58"/>
      <c r="J99" s="58"/>
      <c r="K99" s="45"/>
      <c r="L99" s="22"/>
      <c r="Q99" s="22"/>
      <c r="U99" s="22"/>
    </row>
    <row r="100" spans="3:21">
      <c r="G100" s="7"/>
      <c r="H100" s="7"/>
      <c r="I100" s="58"/>
      <c r="J100" s="58"/>
      <c r="K100" s="45"/>
      <c r="L100" s="22"/>
      <c r="Q100" s="22"/>
      <c r="U100" s="22"/>
    </row>
    <row r="101" spans="3:21">
      <c r="G101" s="7"/>
      <c r="H101" s="7"/>
      <c r="I101" s="58"/>
      <c r="J101" s="58"/>
      <c r="K101" s="45"/>
      <c r="L101" s="22"/>
      <c r="Q101" s="22"/>
      <c r="U101" s="22"/>
    </row>
    <row r="102" spans="3:21">
      <c r="G102" s="7"/>
      <c r="H102" s="7"/>
      <c r="I102" s="58"/>
      <c r="J102" s="58"/>
      <c r="K102" s="45"/>
      <c r="L102" s="22"/>
      <c r="Q102" s="22"/>
      <c r="U102" s="22"/>
    </row>
    <row r="103" spans="3:21">
      <c r="G103" s="7"/>
      <c r="H103" s="7"/>
      <c r="I103" s="58"/>
      <c r="J103" s="58"/>
      <c r="K103" s="45"/>
      <c r="L103" s="22"/>
      <c r="Q103" s="22"/>
      <c r="U103" s="22"/>
    </row>
    <row r="104" spans="3:21">
      <c r="G104" s="7"/>
      <c r="H104" s="7"/>
      <c r="I104" s="58"/>
      <c r="J104" s="58"/>
      <c r="K104" s="45"/>
    </row>
    <row r="105" spans="3:21">
      <c r="G105" s="7"/>
      <c r="H105" s="7"/>
      <c r="I105" s="58"/>
      <c r="J105" s="58"/>
      <c r="K105" s="45"/>
    </row>
    <row r="106" spans="3:21">
      <c r="I106" s="59"/>
      <c r="J106" s="59"/>
      <c r="K106" s="46"/>
    </row>
    <row r="108" spans="3:21">
      <c r="F108" s="30"/>
      <c r="G108" s="22"/>
      <c r="H108" s="22"/>
      <c r="I108" s="59"/>
      <c r="J108" s="59"/>
      <c r="K108" s="46"/>
      <c r="O108" s="22"/>
      <c r="P108" s="22"/>
      <c r="T108" s="22"/>
    </row>
    <row r="109" spans="3:21">
      <c r="F109" s="22"/>
      <c r="G109" s="31"/>
      <c r="H109" s="31"/>
      <c r="I109" s="60"/>
      <c r="J109" s="60"/>
      <c r="K109" s="47"/>
      <c r="O109" s="22"/>
      <c r="P109" s="22"/>
      <c r="T109" s="22"/>
    </row>
    <row r="110" spans="3:21">
      <c r="G110" s="8" t="s">
        <v>112</v>
      </c>
      <c r="H110" s="22"/>
      <c r="I110" s="59"/>
      <c r="J110" s="59"/>
      <c r="K110" s="46"/>
      <c r="L110" s="22"/>
      <c r="P110" s="22">
        <f>SUM(P94:P109)</f>
        <v>0</v>
      </c>
    </row>
    <row r="111" spans="3:21">
      <c r="G111" s="8" t="s">
        <v>113</v>
      </c>
      <c r="H111" s="32"/>
      <c r="I111" s="61"/>
      <c r="J111" s="61"/>
      <c r="K111" s="49"/>
      <c r="L111" s="22"/>
      <c r="P111" s="32"/>
    </row>
  </sheetData>
  <mergeCells count="30">
    <mergeCell ref="A54:A56"/>
    <mergeCell ref="A51:A53"/>
    <mergeCell ref="B64:B72"/>
    <mergeCell ref="B49:B59"/>
    <mergeCell ref="A57:A58"/>
    <mergeCell ref="A59:A61"/>
    <mergeCell ref="A65:A71"/>
    <mergeCell ref="A72:A75"/>
    <mergeCell ref="B73:B75"/>
    <mergeCell ref="A7:U7"/>
    <mergeCell ref="A9:U9"/>
    <mergeCell ref="A43:A45"/>
    <mergeCell ref="B43:B45"/>
    <mergeCell ref="A17:A18"/>
    <mergeCell ref="B17:B18"/>
    <mergeCell ref="A11:A12"/>
    <mergeCell ref="B11:B12"/>
    <mergeCell ref="C11:C12"/>
    <mergeCell ref="D11:U11"/>
    <mergeCell ref="B21:B24"/>
    <mergeCell ref="A21:A24"/>
    <mergeCell ref="A36:A40"/>
    <mergeCell ref="A32:A33"/>
    <mergeCell ref="B32:B33"/>
    <mergeCell ref="B36:B40"/>
    <mergeCell ref="B3:U3"/>
    <mergeCell ref="B2:U2"/>
    <mergeCell ref="B1:U1"/>
    <mergeCell ref="A5:U5"/>
    <mergeCell ref="A6:U6"/>
  </mergeCells>
  <pageMargins left="0.82677165354330717" right="0.43307086614173229" top="0.6692913385826772" bottom="0.31496062992125984" header="0.31496062992125984" footer="0.31496062992125984"/>
  <pageSetup paperSize="9" scale="86" fitToHeight="0" orientation="portrait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E6:E11"/>
  <sheetViews>
    <sheetView workbookViewId="0">
      <selection activeCell="E6" sqref="E6:E11"/>
    </sheetView>
  </sheetViews>
  <sheetFormatPr defaultRowHeight="15"/>
  <sheetData>
    <row r="6" spans="5:5">
      <c r="E6" s="1"/>
    </row>
    <row r="7" spans="5:5">
      <c r="E7" s="1"/>
    </row>
    <row r="8" spans="5:5">
      <c r="E8" s="1"/>
    </row>
    <row r="9" spans="5:5">
      <c r="E9" s="1"/>
    </row>
    <row r="10" spans="5:5">
      <c r="E10" s="1"/>
    </row>
    <row r="11" spans="5:5">
      <c r="E11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Петрунькина Марина Александровна</dc:creator>
  <cp:lastModifiedBy>pivovarova.li</cp:lastModifiedBy>
  <cp:lastPrinted>2018-04-20T05:39:10Z</cp:lastPrinted>
  <dcterms:created xsi:type="dcterms:W3CDTF">2015-09-30T07:41:26Z</dcterms:created>
  <dcterms:modified xsi:type="dcterms:W3CDTF">2018-04-20T05:39:38Z</dcterms:modified>
</cp:coreProperties>
</file>